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A:\AKCE CARLSTAHL\ARCH2100168_DĚČÍN - ZOO PUMA\4_DPS (TENDR)\EXCEL\"/>
    </mc:Choice>
  </mc:AlternateContent>
  <xr:revisionPtr revIDLastSave="0" documentId="13_ncr:1_{D04E0388-14CA-4B2A-91ED-56BE729694B8}" xr6:coauthVersionLast="47" xr6:coauthVersionMax="47" xr10:uidLastSave="{00000000-0000-0000-0000-000000000000}"/>
  <bookViews>
    <workbookView xWindow="28680" yWindow="-120" windowWidth="29040" windowHeight="17640" tabRatio="558" xr2:uid="{00000000-000D-0000-FFFF-FFFF00000000}"/>
  </bookViews>
  <sheets>
    <sheet name="OCEL" sheetId="11" r:id="rId1"/>
    <sheet name="LANA - TYČE" sheetId="13" r:id="rId2"/>
    <sheet name="MEMBRÁNA" sheetId="14" state="hidden" r:id="rId3"/>
    <sheet name="SÍŤ" sheetId="21" r:id="rId4"/>
    <sheet name="DATA" sheetId="16" state="hidden" r:id="rId5"/>
    <sheet name="PROFILY" sheetId="18" state="hidden" r:id="rId6"/>
  </sheets>
  <definedNames>
    <definedName name="__xlfn_BAHTTEXT">NA()</definedName>
    <definedName name="ADVANCED_1002_S2">DATA!$AE$5:$AE$6</definedName>
    <definedName name="ADVANCED_1202_S2">DATA!$AF$5</definedName>
    <definedName name="ADVANCED_1302_S2">DATA!$AG$5</definedName>
    <definedName name="ADVANCED_1502_S2">DATA!$AH$5</definedName>
    <definedName name="ADVANCED_902_S2">DATA!$AD$5</definedName>
    <definedName name="ALPHALIA_SILENT_AW">DATA!$AJ$5:$AJ$12</definedName>
    <definedName name="ALPHALIA_SILENT_AW_80">DATA!$AK$5:$AK$7</definedName>
    <definedName name="Excel_BuiltIn_Print_Area_1" localSheetId="0">OCEL!$C$1:$P$19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FRONTSIDE_VIEW_381">DATA!$AI$5:$AI$19</definedName>
    <definedName name="HEA_100">PROFILY!$A$30:$A$52</definedName>
    <definedName name="ø1">DATA!$W$48:$W$55</definedName>
    <definedName name="ø1.5">DATA!$X$48:$X$61</definedName>
    <definedName name="ø2">DATA!$Y$48:$Y$58</definedName>
    <definedName name="ø3">DATA!$Z$48:$Z$57</definedName>
    <definedName name="PERFORM_702_S2">DATA!$AC$5</definedName>
    <definedName name="_xlnm.Print_Area" localSheetId="1">'LANA - TYČE'!$C$1:$J$16</definedName>
    <definedName name="_xlnm.Print_Area" localSheetId="2">MEMBRÁNA!$C$1:$J$25</definedName>
    <definedName name="_xlnm.Print_Area" localSheetId="0">OCEL!$C$1:$T$241</definedName>
  </definedNames>
  <calcPr calcId="181029"/>
</workbook>
</file>

<file path=xl/calcChain.xml><?xml version="1.0" encoding="utf-8"?>
<calcChain xmlns="http://schemas.openxmlformats.org/spreadsheetml/2006/main">
  <c r="E51" i="21" l="1"/>
  <c r="E28" i="21"/>
  <c r="E15" i="21"/>
  <c r="I76" i="21"/>
  <c r="H76" i="21"/>
  <c r="G76" i="21"/>
  <c r="I75" i="21"/>
  <c r="H75" i="21"/>
  <c r="G75" i="21"/>
  <c r="I74" i="21"/>
  <c r="H74" i="21"/>
  <c r="G74" i="21"/>
  <c r="I73" i="21"/>
  <c r="H73" i="21"/>
  <c r="G73" i="21"/>
  <c r="I72" i="21"/>
  <c r="H72" i="21"/>
  <c r="G72" i="21"/>
  <c r="I71" i="21"/>
  <c r="H71" i="21"/>
  <c r="G71" i="21"/>
  <c r="I70" i="21"/>
  <c r="H70" i="21"/>
  <c r="G70" i="21"/>
  <c r="I60" i="21"/>
  <c r="I61" i="21"/>
  <c r="I62" i="21"/>
  <c r="I63" i="21"/>
  <c r="I64" i="21"/>
  <c r="I59" i="21"/>
  <c r="H60" i="21"/>
  <c r="H61" i="21"/>
  <c r="H62" i="21"/>
  <c r="H63" i="21"/>
  <c r="H64" i="21"/>
  <c r="H59" i="21"/>
  <c r="G60" i="21"/>
  <c r="G61" i="21"/>
  <c r="G62" i="21"/>
  <c r="G63" i="21"/>
  <c r="G64" i="21"/>
  <c r="G59" i="21"/>
  <c r="F33" i="13"/>
  <c r="F32" i="13"/>
  <c r="F31" i="13"/>
  <c r="F30" i="13"/>
  <c r="F29" i="13"/>
  <c r="F28" i="13"/>
  <c r="F27" i="13"/>
  <c r="F26" i="13"/>
  <c r="R207" i="11"/>
  <c r="P207" i="11"/>
  <c r="E207" i="11"/>
  <c r="R206" i="11"/>
  <c r="P206" i="11"/>
  <c r="E206" i="11"/>
  <c r="R178" i="11"/>
  <c r="P178" i="11"/>
  <c r="E178" i="11"/>
  <c r="R177" i="11"/>
  <c r="P177" i="11"/>
  <c r="E177" i="11"/>
  <c r="R155" i="11"/>
  <c r="P155" i="11"/>
  <c r="E155" i="11"/>
  <c r="R154" i="11"/>
  <c r="P154" i="11"/>
  <c r="E154" i="11"/>
  <c r="S177" i="11" l="1"/>
  <c r="T177" i="11" s="1"/>
  <c r="S206" i="11"/>
  <c r="T206" i="11" s="1"/>
  <c r="S207" i="11"/>
  <c r="T207" i="11" s="1"/>
  <c r="S178" i="11"/>
  <c r="T178" i="11" s="1"/>
  <c r="S154" i="11"/>
  <c r="T154" i="11" s="1"/>
  <c r="S155" i="11"/>
  <c r="T155" i="11" s="1"/>
  <c r="I15" i="13" l="1"/>
  <c r="H15" i="13"/>
  <c r="G15" i="13"/>
  <c r="R229" i="11" l="1"/>
  <c r="P229" i="11"/>
  <c r="E229" i="11"/>
  <c r="R231" i="11"/>
  <c r="S231" i="11" s="1"/>
  <c r="T231" i="11" s="1"/>
  <c r="R230" i="11"/>
  <c r="P230" i="11"/>
  <c r="E230" i="11"/>
  <c r="R228" i="11"/>
  <c r="P228" i="11"/>
  <c r="E228" i="11"/>
  <c r="R223" i="11"/>
  <c r="P223" i="11"/>
  <c r="E223" i="11"/>
  <c r="R222" i="11"/>
  <c r="P222" i="11"/>
  <c r="E222" i="11"/>
  <c r="R218" i="11"/>
  <c r="P218" i="11"/>
  <c r="E218" i="11"/>
  <c r="R217" i="11"/>
  <c r="P217" i="11"/>
  <c r="E217" i="11"/>
  <c r="R213" i="11"/>
  <c r="P213" i="11"/>
  <c r="E213" i="11"/>
  <c r="R212" i="11"/>
  <c r="P212" i="11"/>
  <c r="E212" i="11"/>
  <c r="R211" i="11"/>
  <c r="P211" i="11"/>
  <c r="E211" i="11"/>
  <c r="R202" i="11"/>
  <c r="P202" i="11"/>
  <c r="E202" i="11"/>
  <c r="R201" i="11"/>
  <c r="P201" i="11"/>
  <c r="E201" i="11"/>
  <c r="R200" i="11"/>
  <c r="P200" i="11"/>
  <c r="E200" i="11"/>
  <c r="R196" i="11"/>
  <c r="P196" i="11"/>
  <c r="E196" i="11"/>
  <c r="R195" i="11"/>
  <c r="P195" i="11"/>
  <c r="E195" i="11"/>
  <c r="R194" i="11"/>
  <c r="P194" i="11"/>
  <c r="E194" i="11"/>
  <c r="R190" i="11"/>
  <c r="P190" i="11"/>
  <c r="E190" i="11"/>
  <c r="R189" i="11"/>
  <c r="P189" i="11"/>
  <c r="E189" i="11"/>
  <c r="R188" i="11"/>
  <c r="P188" i="11"/>
  <c r="E188" i="11"/>
  <c r="R184" i="11"/>
  <c r="P184" i="11"/>
  <c r="E184" i="11"/>
  <c r="R183" i="11"/>
  <c r="P183" i="11"/>
  <c r="E183" i="11"/>
  <c r="R182" i="11"/>
  <c r="P182" i="11"/>
  <c r="E182" i="11"/>
  <c r="R173" i="11"/>
  <c r="P173" i="11"/>
  <c r="E173" i="11"/>
  <c r="R172" i="11"/>
  <c r="P172" i="11"/>
  <c r="E172" i="11"/>
  <c r="R171" i="11"/>
  <c r="P171" i="11"/>
  <c r="E171" i="11"/>
  <c r="R167" i="11"/>
  <c r="P167" i="11"/>
  <c r="E167" i="11"/>
  <c r="R166" i="11"/>
  <c r="P166" i="11"/>
  <c r="E166" i="11"/>
  <c r="R165" i="11"/>
  <c r="P165" i="11"/>
  <c r="E165" i="11"/>
  <c r="R161" i="11"/>
  <c r="P161" i="11"/>
  <c r="E161" i="11"/>
  <c r="R160" i="11"/>
  <c r="P160" i="11"/>
  <c r="E160" i="11"/>
  <c r="R159" i="11"/>
  <c r="P159" i="11"/>
  <c r="E159" i="11"/>
  <c r="R150" i="11"/>
  <c r="P150" i="11"/>
  <c r="E150" i="11"/>
  <c r="R149" i="11"/>
  <c r="P149" i="11"/>
  <c r="E149" i="11"/>
  <c r="R148" i="11"/>
  <c r="P148" i="11"/>
  <c r="E148" i="11"/>
  <c r="R144" i="11"/>
  <c r="P144" i="11"/>
  <c r="E144" i="11"/>
  <c r="R143" i="11"/>
  <c r="P143" i="11"/>
  <c r="E143" i="11"/>
  <c r="R142" i="11"/>
  <c r="P142" i="11"/>
  <c r="E142" i="11"/>
  <c r="R138" i="11"/>
  <c r="P138" i="11"/>
  <c r="E138" i="11"/>
  <c r="R137" i="11"/>
  <c r="P137" i="11"/>
  <c r="E137" i="11"/>
  <c r="R136" i="11"/>
  <c r="P136" i="11"/>
  <c r="E136" i="11"/>
  <c r="R132" i="11"/>
  <c r="P132" i="11"/>
  <c r="E132" i="11"/>
  <c r="R131" i="11"/>
  <c r="P131" i="11"/>
  <c r="E131" i="11"/>
  <c r="R130" i="11"/>
  <c r="P130" i="11"/>
  <c r="E130" i="11"/>
  <c r="R126" i="11"/>
  <c r="P126" i="11"/>
  <c r="E126" i="11"/>
  <c r="R125" i="11"/>
  <c r="P125" i="11"/>
  <c r="E125" i="11"/>
  <c r="R124" i="11"/>
  <c r="P124" i="11"/>
  <c r="E124" i="11"/>
  <c r="R120" i="11"/>
  <c r="P120" i="11"/>
  <c r="E120" i="11"/>
  <c r="R119" i="11"/>
  <c r="P119" i="11"/>
  <c r="E119" i="11"/>
  <c r="R100" i="11"/>
  <c r="S100" i="11" s="1"/>
  <c r="T100" i="11" s="1"/>
  <c r="P99" i="11"/>
  <c r="R96" i="11"/>
  <c r="P96" i="11"/>
  <c r="E96" i="11"/>
  <c r="R95" i="11"/>
  <c r="P95" i="11"/>
  <c r="E95" i="11"/>
  <c r="R94" i="11"/>
  <c r="P94" i="11"/>
  <c r="E94" i="11"/>
  <c r="R93" i="11"/>
  <c r="P93" i="11"/>
  <c r="E93" i="11"/>
  <c r="R97" i="11"/>
  <c r="P97" i="11"/>
  <c r="E97" i="11"/>
  <c r="R109" i="11"/>
  <c r="S109" i="11" s="1"/>
  <c r="T109" i="11" s="1"/>
  <c r="R108" i="11"/>
  <c r="P108" i="11"/>
  <c r="E108" i="11"/>
  <c r="R107" i="11"/>
  <c r="P107" i="11"/>
  <c r="E107" i="11"/>
  <c r="R106" i="11"/>
  <c r="S106" i="11" s="1"/>
  <c r="T106" i="11" s="1"/>
  <c r="R86" i="11"/>
  <c r="P86" i="11"/>
  <c r="E86" i="11"/>
  <c r="R85" i="11"/>
  <c r="P85" i="11"/>
  <c r="E85" i="11"/>
  <c r="R102" i="11"/>
  <c r="R87" i="11"/>
  <c r="P80" i="11"/>
  <c r="P79" i="11"/>
  <c r="R80" i="11"/>
  <c r="P74" i="11"/>
  <c r="R74" i="11"/>
  <c r="R65" i="11"/>
  <c r="P65" i="11"/>
  <c r="E65" i="11"/>
  <c r="R67" i="11"/>
  <c r="S67" i="11" s="1"/>
  <c r="T67" i="11" s="1"/>
  <c r="E61" i="11"/>
  <c r="P61" i="11"/>
  <c r="R61" i="11"/>
  <c r="R62" i="11"/>
  <c r="S62" i="11" s="1"/>
  <c r="T62" i="11" s="1"/>
  <c r="E63" i="11"/>
  <c r="P63" i="11"/>
  <c r="R63" i="11"/>
  <c r="E64" i="11"/>
  <c r="P64" i="11"/>
  <c r="R64" i="11"/>
  <c r="E66" i="11"/>
  <c r="P66" i="11"/>
  <c r="R66" i="11"/>
  <c r="E68" i="11"/>
  <c r="P68" i="11"/>
  <c r="R68" i="11"/>
  <c r="R54" i="11"/>
  <c r="P54" i="11"/>
  <c r="E54" i="11"/>
  <c r="R56" i="11"/>
  <c r="S56" i="11" s="1"/>
  <c r="T56" i="11" s="1"/>
  <c r="R46" i="11"/>
  <c r="S46" i="11" s="1"/>
  <c r="T46" i="11" s="1"/>
  <c r="R37" i="11"/>
  <c r="S37" i="11" s="1"/>
  <c r="T37" i="11" s="1"/>
  <c r="R57" i="11"/>
  <c r="P57" i="11"/>
  <c r="E57" i="11"/>
  <c r="R55" i="11"/>
  <c r="P55" i="11"/>
  <c r="E55" i="11"/>
  <c r="R53" i="11"/>
  <c r="P53" i="11"/>
  <c r="E53" i="11"/>
  <c r="R52" i="11"/>
  <c r="S52" i="11" s="1"/>
  <c r="T52" i="11" s="1"/>
  <c r="R51" i="11"/>
  <c r="P51" i="11"/>
  <c r="E51" i="11"/>
  <c r="R47" i="11"/>
  <c r="P47" i="11"/>
  <c r="E47" i="11"/>
  <c r="R45" i="11"/>
  <c r="P45" i="11"/>
  <c r="E45" i="11"/>
  <c r="R44" i="11"/>
  <c r="P44" i="11"/>
  <c r="E44" i="11"/>
  <c r="R43" i="11"/>
  <c r="S43" i="11" s="1"/>
  <c r="T43" i="11" s="1"/>
  <c r="R42" i="11"/>
  <c r="P42" i="11"/>
  <c r="E42" i="11"/>
  <c r="R36" i="11"/>
  <c r="P36" i="11"/>
  <c r="E36" i="11"/>
  <c r="R35" i="11"/>
  <c r="P35" i="11"/>
  <c r="E35" i="11"/>
  <c r="R34" i="11"/>
  <c r="P34" i="11"/>
  <c r="E34" i="11"/>
  <c r="R28" i="11"/>
  <c r="P28" i="11"/>
  <c r="E28" i="11"/>
  <c r="R27" i="11"/>
  <c r="S27" i="11" s="1"/>
  <c r="T27" i="11" s="1"/>
  <c r="R26" i="11"/>
  <c r="S26" i="11" s="1"/>
  <c r="T26" i="11" s="1"/>
  <c r="R25" i="11"/>
  <c r="S25" i="11" s="1"/>
  <c r="T25" i="11" s="1"/>
  <c r="R24" i="11"/>
  <c r="S24" i="11" s="1"/>
  <c r="T24" i="11" s="1"/>
  <c r="R23" i="11"/>
  <c r="S23" i="11" s="1"/>
  <c r="T23" i="11" s="1"/>
  <c r="R22" i="11"/>
  <c r="P22" i="11"/>
  <c r="E22" i="11"/>
  <c r="R17" i="11"/>
  <c r="S17" i="11" s="1"/>
  <c r="S229" i="11" l="1"/>
  <c r="T229" i="11" s="1"/>
  <c r="S230" i="11"/>
  <c r="T230" i="11" s="1"/>
  <c r="S228" i="11"/>
  <c r="T228" i="11" s="1"/>
  <c r="S218" i="11"/>
  <c r="T218" i="11" s="1"/>
  <c r="S217" i="11"/>
  <c r="T217" i="11" s="1"/>
  <c r="S223" i="11"/>
  <c r="T223" i="11" s="1"/>
  <c r="S222" i="11"/>
  <c r="T222" i="11" s="1"/>
  <c r="S171" i="11"/>
  <c r="T171" i="11" s="1"/>
  <c r="S211" i="11"/>
  <c r="T211" i="11" s="1"/>
  <c r="S159" i="11"/>
  <c r="T159" i="11" s="1"/>
  <c r="S196" i="11"/>
  <c r="T196" i="11" s="1"/>
  <c r="S194" i="11"/>
  <c r="T194" i="11" s="1"/>
  <c r="S212" i="11"/>
  <c r="T212" i="11" s="1"/>
  <c r="S188" i="11"/>
  <c r="T188" i="11" s="1"/>
  <c r="S213" i="11"/>
  <c r="T213" i="11" s="1"/>
  <c r="S160" i="11"/>
  <c r="T160" i="11" s="1"/>
  <c r="S195" i="11"/>
  <c r="T195" i="11" s="1"/>
  <c r="S201" i="11"/>
  <c r="T201" i="11" s="1"/>
  <c r="S150" i="11"/>
  <c r="T150" i="11" s="1"/>
  <c r="S166" i="11"/>
  <c r="T166" i="11" s="1"/>
  <c r="S172" i="11"/>
  <c r="T172" i="11" s="1"/>
  <c r="S167" i="11"/>
  <c r="T167" i="11" s="1"/>
  <c r="S182" i="11"/>
  <c r="T182" i="11" s="1"/>
  <c r="S202" i="11"/>
  <c r="T202" i="11" s="1"/>
  <c r="S189" i="11"/>
  <c r="T189" i="11" s="1"/>
  <c r="S200" i="11"/>
  <c r="T200" i="11" s="1"/>
  <c r="S148" i="11"/>
  <c r="T148" i="11" s="1"/>
  <c r="S161" i="11"/>
  <c r="T161" i="11" s="1"/>
  <c r="S143" i="11"/>
  <c r="T143" i="11" s="1"/>
  <c r="S183" i="11"/>
  <c r="T183" i="11" s="1"/>
  <c r="S149" i="11"/>
  <c r="T149" i="11" s="1"/>
  <c r="S165" i="11"/>
  <c r="T165" i="11" s="1"/>
  <c r="S173" i="11"/>
  <c r="T173" i="11" s="1"/>
  <c r="S144" i="11"/>
  <c r="T144" i="11" s="1"/>
  <c r="S184" i="11"/>
  <c r="T184" i="11" s="1"/>
  <c r="S190" i="11"/>
  <c r="T190" i="11" s="1"/>
  <c r="S142" i="11"/>
  <c r="T142" i="11" s="1"/>
  <c r="S125" i="11"/>
  <c r="T125" i="11" s="1"/>
  <c r="S137" i="11"/>
  <c r="T137" i="11" s="1"/>
  <c r="S124" i="11"/>
  <c r="T124" i="11" s="1"/>
  <c r="S131" i="11"/>
  <c r="T131" i="11" s="1"/>
  <c r="S119" i="11"/>
  <c r="T119" i="11" s="1"/>
  <c r="S126" i="11"/>
  <c r="T126" i="11" s="1"/>
  <c r="S132" i="11"/>
  <c r="T132" i="11" s="1"/>
  <c r="S120" i="11"/>
  <c r="T120" i="11" s="1"/>
  <c r="S130" i="11"/>
  <c r="T130" i="11" s="1"/>
  <c r="S138" i="11"/>
  <c r="T138" i="11" s="1"/>
  <c r="S136" i="11"/>
  <c r="T136" i="11" s="1"/>
  <c r="S96" i="11"/>
  <c r="T96" i="11" s="1"/>
  <c r="S95" i="11"/>
  <c r="T95" i="11" s="1"/>
  <c r="S94" i="11"/>
  <c r="T94" i="11" s="1"/>
  <c r="S85" i="11"/>
  <c r="T85" i="11" s="1"/>
  <c r="S93" i="11"/>
  <c r="T93" i="11" s="1"/>
  <c r="S97" i="11"/>
  <c r="T97" i="11" s="1"/>
  <c r="S86" i="11"/>
  <c r="T86" i="11" s="1"/>
  <c r="S107" i="11"/>
  <c r="T107" i="11" s="1"/>
  <c r="S108" i="11"/>
  <c r="T108" i="11" s="1"/>
  <c r="S102" i="11"/>
  <c r="T102" i="11" s="1"/>
  <c r="S80" i="11"/>
  <c r="T80" i="11" s="1"/>
  <c r="S87" i="11"/>
  <c r="T87" i="11" s="1"/>
  <c r="S65" i="11"/>
  <c r="T65" i="11" s="1"/>
  <c r="S74" i="11"/>
  <c r="T74" i="11" s="1"/>
  <c r="S68" i="11"/>
  <c r="T68" i="11" s="1"/>
  <c r="S63" i="11"/>
  <c r="T63" i="11" s="1"/>
  <c r="S66" i="11"/>
  <c r="T66" i="11" s="1"/>
  <c r="S54" i="11"/>
  <c r="T54" i="11" s="1"/>
  <c r="S61" i="11"/>
  <c r="T61" i="11" s="1"/>
  <c r="S64" i="11"/>
  <c r="T64" i="11" s="1"/>
  <c r="S53" i="11"/>
  <c r="T53" i="11" s="1"/>
  <c r="S45" i="11"/>
  <c r="T45" i="11" s="1"/>
  <c r="S42" i="11"/>
  <c r="T42" i="11" s="1"/>
  <c r="S51" i="11"/>
  <c r="T51" i="11" s="1"/>
  <c r="S44" i="11"/>
  <c r="T44" i="11" s="1"/>
  <c r="S55" i="11"/>
  <c r="T55" i="11" s="1"/>
  <c r="S57" i="11"/>
  <c r="T57" i="11" s="1"/>
  <c r="S47" i="11"/>
  <c r="T47" i="11" s="1"/>
  <c r="S35" i="11"/>
  <c r="T35" i="11" s="1"/>
  <c r="S36" i="11"/>
  <c r="T36" i="11" s="1"/>
  <c r="S22" i="11"/>
  <c r="T22" i="11" s="1"/>
  <c r="S34" i="11"/>
  <c r="T34" i="11" s="1"/>
  <c r="S28" i="11"/>
  <c r="T28" i="11" s="1"/>
  <c r="T17" i="11"/>
  <c r="T224" i="11" l="1"/>
  <c r="T221" i="11" s="1"/>
  <c r="T219" i="11"/>
  <c r="T216" i="11" s="1"/>
  <c r="T214" i="11"/>
  <c r="T210" i="11" s="1"/>
  <c r="T197" i="11"/>
  <c r="T193" i="11" s="1"/>
  <c r="T179" i="11"/>
  <c r="T176" i="11" s="1"/>
  <c r="T208" i="11"/>
  <c r="T205" i="11" s="1"/>
  <c r="T162" i="11"/>
  <c r="T158" i="11" s="1"/>
  <c r="T174" i="11"/>
  <c r="T170" i="11" s="1"/>
  <c r="T203" i="11"/>
  <c r="T199" i="11" s="1"/>
  <c r="T168" i="11"/>
  <c r="T164" i="11" s="1"/>
  <c r="T156" i="11"/>
  <c r="T153" i="11" s="1"/>
  <c r="T185" i="11"/>
  <c r="T181" i="11" s="1"/>
  <c r="T191" i="11"/>
  <c r="T187" i="11" s="1"/>
  <c r="T145" i="11"/>
  <c r="T141" i="11" s="1"/>
  <c r="T127" i="11"/>
  <c r="T123" i="11" s="1"/>
  <c r="T151" i="11"/>
  <c r="T147" i="11" s="1"/>
  <c r="T139" i="11"/>
  <c r="T135" i="11" s="1"/>
  <c r="T133" i="11"/>
  <c r="T129" i="11" s="1"/>
  <c r="T121" i="11"/>
  <c r="T118" i="11" s="1"/>
  <c r="T110" i="11"/>
  <c r="T105" i="11" s="1"/>
  <c r="T69" i="11"/>
  <c r="T60" i="11" s="1"/>
  <c r="T48" i="11"/>
  <c r="T41" i="11" s="1"/>
  <c r="T58" i="11"/>
  <c r="T50" i="11" s="1"/>
  <c r="T29" i="11"/>
  <c r="T21" i="11" s="1"/>
  <c r="R15" i="11" l="1"/>
  <c r="S15" i="11" s="1"/>
  <c r="T15" i="11" s="1"/>
  <c r="R13" i="11"/>
  <c r="S13" i="11" s="1"/>
  <c r="T13" i="11" s="1"/>
  <c r="R14" i="11"/>
  <c r="S14" i="11" s="1"/>
  <c r="T14" i="11" s="1"/>
  <c r="R38" i="11"/>
  <c r="P38" i="11"/>
  <c r="E38" i="11"/>
  <c r="R33" i="11"/>
  <c r="S33" i="11" s="1"/>
  <c r="T33" i="11" s="1"/>
  <c r="R32" i="11"/>
  <c r="P32" i="11"/>
  <c r="E32" i="11"/>
  <c r="R115" i="11"/>
  <c r="R114" i="11"/>
  <c r="R113" i="11"/>
  <c r="R18" i="11"/>
  <c r="R12" i="11"/>
  <c r="R16" i="11"/>
  <c r="S32" i="11" l="1"/>
  <c r="T32" i="11" s="1"/>
  <c r="S38" i="11"/>
  <c r="T38" i="11" s="1"/>
  <c r="J12" i="14"/>
  <c r="I12" i="14"/>
  <c r="H12" i="14"/>
  <c r="T39" i="11" l="1"/>
  <c r="T31" i="11" s="1"/>
  <c r="G103" i="16"/>
  <c r="H103" i="16" s="1"/>
  <c r="T50" i="16"/>
  <c r="J4" i="21" l="1"/>
  <c r="E4" i="21"/>
  <c r="E3" i="21"/>
  <c r="I33" i="14" l="1"/>
  <c r="I30" i="14"/>
  <c r="E4" i="14"/>
  <c r="E3" i="14"/>
  <c r="E4" i="13"/>
  <c r="E3" i="13"/>
  <c r="T129" i="16"/>
  <c r="E129" i="16"/>
  <c r="I129" i="16" s="1"/>
  <c r="T128" i="16"/>
  <c r="E128" i="16"/>
  <c r="F128" i="16" s="1"/>
  <c r="T127" i="16"/>
  <c r="E127" i="16"/>
  <c r="I127" i="16" s="1"/>
  <c r="T126" i="16"/>
  <c r="E126" i="16"/>
  <c r="F126" i="16" s="1"/>
  <c r="T124" i="16"/>
  <c r="E124" i="16"/>
  <c r="I124" i="16" s="1"/>
  <c r="T123" i="16"/>
  <c r="F123" i="16"/>
  <c r="H123" i="16" s="1"/>
  <c r="E123" i="16"/>
  <c r="I123" i="16" s="1"/>
  <c r="T122" i="16"/>
  <c r="I122" i="16"/>
  <c r="F122" i="16"/>
  <c r="H122" i="16" s="1"/>
  <c r="E122" i="16"/>
  <c r="T121" i="16"/>
  <c r="F121" i="16"/>
  <c r="G121" i="16" s="1"/>
  <c r="U121" i="16" s="1"/>
  <c r="E121" i="16"/>
  <c r="I121" i="16" s="1"/>
  <c r="T120" i="16"/>
  <c r="F120" i="16"/>
  <c r="G120" i="16" s="1"/>
  <c r="U120" i="16" s="1"/>
  <c r="E120" i="16"/>
  <c r="I120" i="16" s="1"/>
  <c r="T119" i="16"/>
  <c r="F119" i="16"/>
  <c r="H119" i="16" s="1"/>
  <c r="E119" i="16"/>
  <c r="I119" i="16" s="1"/>
  <c r="T118" i="16"/>
  <c r="F118" i="16"/>
  <c r="H118" i="16" s="1"/>
  <c r="E118" i="16"/>
  <c r="I118" i="16" s="1"/>
  <c r="T117" i="16"/>
  <c r="F117" i="16"/>
  <c r="H117" i="16" s="1"/>
  <c r="E117" i="16"/>
  <c r="I117" i="16" s="1"/>
  <c r="T116" i="16"/>
  <c r="F116" i="16"/>
  <c r="H116" i="16" s="1"/>
  <c r="E116" i="16"/>
  <c r="I116" i="16" s="1"/>
  <c r="T115" i="16"/>
  <c r="F115" i="16"/>
  <c r="G115" i="16" s="1"/>
  <c r="U115" i="16" s="1"/>
  <c r="E115" i="16"/>
  <c r="I115" i="16" s="1"/>
  <c r="H115" i="16" l="1"/>
  <c r="H121" i="16"/>
  <c r="I126" i="16"/>
  <c r="G116" i="16"/>
  <c r="U116" i="16" s="1"/>
  <c r="G119" i="16"/>
  <c r="U119" i="16" s="1"/>
  <c r="F127" i="16"/>
  <c r="H127" i="16" s="1"/>
  <c r="H120" i="16"/>
  <c r="I128" i="16"/>
  <c r="H126" i="16"/>
  <c r="G126" i="16"/>
  <c r="U126" i="16" s="1"/>
  <c r="H128" i="16"/>
  <c r="G128" i="16"/>
  <c r="U128" i="16" s="1"/>
  <c r="G122" i="16"/>
  <c r="U122" i="16" s="1"/>
  <c r="G117" i="16"/>
  <c r="U117" i="16" s="1"/>
  <c r="F124" i="16"/>
  <c r="F129" i="16"/>
  <c r="G123" i="16"/>
  <c r="U123" i="16" s="1"/>
  <c r="G118" i="16"/>
  <c r="U118" i="16" s="1"/>
  <c r="P114" i="11"/>
  <c r="P115" i="11"/>
  <c r="P113" i="11"/>
  <c r="P12" i="11"/>
  <c r="E115" i="11"/>
  <c r="E114" i="11"/>
  <c r="E113" i="11"/>
  <c r="E18" i="11"/>
  <c r="E12" i="11"/>
  <c r="P18" i="11"/>
  <c r="G127" i="16" l="1"/>
  <c r="U127" i="16" s="1"/>
  <c r="H129" i="16"/>
  <c r="G129" i="16"/>
  <c r="U129" i="16" s="1"/>
  <c r="H124" i="16"/>
  <c r="G124" i="16"/>
  <c r="U124" i="16" s="1"/>
  <c r="G12" i="13"/>
  <c r="A840" i="18"/>
  <c r="A839" i="18"/>
  <c r="A838" i="18"/>
  <c r="A837" i="18"/>
  <c r="A836" i="18"/>
  <c r="A835" i="18"/>
  <c r="A834" i="18"/>
  <c r="A833" i="18"/>
  <c r="A832" i="18"/>
  <c r="A831" i="18"/>
  <c r="A830" i="18"/>
  <c r="A829" i="18"/>
  <c r="A828" i="18"/>
  <c r="A827" i="18"/>
  <c r="A826" i="18"/>
  <c r="A825" i="18"/>
  <c r="A824" i="18"/>
  <c r="A823" i="18"/>
  <c r="A822" i="18"/>
  <c r="A821" i="18"/>
  <c r="A820" i="18"/>
  <c r="A819" i="18"/>
  <c r="A818" i="18"/>
  <c r="A817" i="18"/>
  <c r="A816" i="18"/>
  <c r="A815" i="18"/>
  <c r="A814" i="18"/>
  <c r="A813" i="18"/>
  <c r="A812" i="18"/>
  <c r="A811" i="18"/>
  <c r="A810" i="18"/>
  <c r="A809" i="18"/>
  <c r="A808" i="18"/>
  <c r="A807" i="18"/>
  <c r="A806" i="18"/>
  <c r="A805" i="18"/>
  <c r="A804" i="18"/>
  <c r="A803" i="18"/>
  <c r="A802" i="18"/>
  <c r="A801" i="18"/>
  <c r="A800" i="18"/>
  <c r="A799" i="18"/>
  <c r="A798" i="18"/>
  <c r="A797" i="18"/>
  <c r="A796" i="18"/>
  <c r="A795" i="18"/>
  <c r="A794" i="18"/>
  <c r="A793" i="18"/>
  <c r="A792" i="18"/>
  <c r="A791" i="18"/>
  <c r="A790" i="18"/>
  <c r="A789" i="18"/>
  <c r="A788" i="18"/>
  <c r="A787" i="18"/>
  <c r="A786" i="18"/>
  <c r="A785" i="18"/>
  <c r="A784" i="18"/>
  <c r="A783" i="18"/>
  <c r="A782" i="18"/>
  <c r="A781" i="18"/>
  <c r="A780" i="18"/>
  <c r="A779" i="18"/>
  <c r="A778" i="18"/>
  <c r="A777" i="18"/>
  <c r="A776" i="18"/>
  <c r="A775" i="18"/>
  <c r="A774" i="18"/>
  <c r="A773" i="18"/>
  <c r="A772" i="18"/>
  <c r="A771" i="18"/>
  <c r="A770" i="18"/>
  <c r="A769" i="18"/>
  <c r="A768" i="18"/>
  <c r="A767" i="18"/>
  <c r="A766" i="18"/>
  <c r="A765" i="18"/>
  <c r="A764" i="18"/>
  <c r="A763" i="18"/>
  <c r="A762" i="18"/>
  <c r="A761" i="18"/>
  <c r="A760" i="18"/>
  <c r="A759" i="18"/>
  <c r="A758" i="18"/>
  <c r="A757" i="18"/>
  <c r="A756" i="18"/>
  <c r="A755" i="18"/>
  <c r="A754" i="18"/>
  <c r="A753" i="18"/>
  <c r="A752" i="18"/>
  <c r="A751" i="18"/>
  <c r="A750" i="18"/>
  <c r="A749" i="18"/>
  <c r="A748" i="18"/>
  <c r="A747" i="18"/>
  <c r="A746" i="18"/>
  <c r="A745" i="18"/>
  <c r="A744" i="18"/>
  <c r="A743" i="18"/>
  <c r="A742" i="18"/>
  <c r="A741" i="18"/>
  <c r="A740" i="18"/>
  <c r="A739" i="18"/>
  <c r="A732" i="18"/>
  <c r="A731" i="18"/>
  <c r="A730" i="18"/>
  <c r="A729" i="18"/>
  <c r="A728" i="18"/>
  <c r="A727" i="18"/>
  <c r="A726" i="18"/>
  <c r="A725" i="18"/>
  <c r="A724" i="18"/>
  <c r="A723" i="18"/>
  <c r="A722" i="18"/>
  <c r="A721" i="18"/>
  <c r="A720" i="18"/>
  <c r="A719" i="18"/>
  <c r="A718" i="18"/>
  <c r="A717" i="18"/>
  <c r="A716" i="18"/>
  <c r="A715" i="18"/>
  <c r="A714" i="18"/>
  <c r="A713" i="18"/>
  <c r="A712" i="18"/>
  <c r="A711" i="18"/>
  <c r="A710" i="18"/>
  <c r="A709" i="18"/>
  <c r="A708" i="18"/>
  <c r="A707" i="18"/>
  <c r="A706" i="18"/>
  <c r="A705" i="18"/>
  <c r="A704" i="18"/>
  <c r="A703" i="18"/>
  <c r="A702" i="18"/>
  <c r="A701" i="18"/>
  <c r="A700" i="18"/>
  <c r="A699" i="18"/>
  <c r="A698" i="18"/>
  <c r="A697" i="18"/>
  <c r="A696" i="18"/>
  <c r="A695" i="18"/>
  <c r="A694" i="18"/>
  <c r="A693" i="18"/>
  <c r="A692" i="18"/>
  <c r="A691" i="18"/>
  <c r="A690" i="18"/>
  <c r="A689" i="18"/>
  <c r="A688" i="18"/>
  <c r="A687" i="18"/>
  <c r="A686" i="18"/>
  <c r="A685" i="18"/>
  <c r="A684" i="18"/>
  <c r="A683" i="18"/>
  <c r="A682" i="18"/>
  <c r="A681" i="18"/>
  <c r="A680" i="18"/>
  <c r="A679" i="18"/>
  <c r="A678" i="18"/>
  <c r="A677" i="18"/>
  <c r="A676" i="18"/>
  <c r="A675" i="18"/>
  <c r="A674" i="18"/>
  <c r="A673" i="18"/>
  <c r="A672" i="18"/>
  <c r="A671" i="18"/>
  <c r="A670" i="18"/>
  <c r="A669" i="18"/>
  <c r="A668" i="18"/>
  <c r="A667" i="18"/>
  <c r="A666" i="18"/>
  <c r="A665" i="18"/>
  <c r="A664" i="18"/>
  <c r="A663" i="18"/>
  <c r="A662" i="18"/>
  <c r="A661" i="18"/>
  <c r="A660" i="18"/>
  <c r="A659" i="18"/>
  <c r="A658" i="18"/>
  <c r="A657" i="18"/>
  <c r="A656" i="18"/>
  <c r="A655" i="18"/>
  <c r="A654" i="18"/>
  <c r="A653" i="18"/>
  <c r="A652" i="18"/>
  <c r="A651" i="18"/>
  <c r="A650" i="18"/>
  <c r="A649" i="18"/>
  <c r="A648" i="18"/>
  <c r="A647" i="18"/>
  <c r="A646" i="18"/>
  <c r="A645" i="18"/>
  <c r="A644" i="18"/>
  <c r="A643" i="18"/>
  <c r="A642" i="18"/>
  <c r="A641" i="18"/>
  <c r="A640" i="18"/>
  <c r="A639" i="18"/>
  <c r="A638" i="18"/>
  <c r="A637" i="18"/>
  <c r="A636" i="18"/>
  <c r="A635" i="18"/>
  <c r="Z628" i="18"/>
  <c r="B628" i="18"/>
  <c r="Z627" i="18"/>
  <c r="J627" i="18"/>
  <c r="E627" i="18"/>
  <c r="G627" i="18" s="1"/>
  <c r="B627" i="18"/>
  <c r="H627" i="18" s="1"/>
  <c r="Z626" i="18"/>
  <c r="M626" i="18"/>
  <c r="L626" i="18"/>
  <c r="J626" i="18"/>
  <c r="I626" i="18"/>
  <c r="H626" i="18"/>
  <c r="E626" i="18"/>
  <c r="G626" i="18" s="1"/>
  <c r="Z625" i="18"/>
  <c r="B625" i="18"/>
  <c r="M625" i="18" s="1"/>
  <c r="Z624" i="18"/>
  <c r="E624" i="18"/>
  <c r="B624" i="18"/>
  <c r="L624" i="18" s="1"/>
  <c r="Z623" i="18"/>
  <c r="M623" i="18"/>
  <c r="L623" i="18"/>
  <c r="J623" i="18"/>
  <c r="I623" i="18"/>
  <c r="H623" i="18"/>
  <c r="E623" i="18"/>
  <c r="Z622" i="18"/>
  <c r="B622" i="18"/>
  <c r="L622" i="18" s="1"/>
  <c r="Z621" i="18"/>
  <c r="E621" i="18"/>
  <c r="G621" i="18" s="1"/>
  <c r="B621" i="18"/>
  <c r="Z620" i="18"/>
  <c r="M620" i="18"/>
  <c r="L620" i="18"/>
  <c r="J620" i="18"/>
  <c r="I620" i="18"/>
  <c r="H620" i="18"/>
  <c r="E620" i="18"/>
  <c r="Z619" i="18"/>
  <c r="B619" i="18"/>
  <c r="L619" i="18" s="1"/>
  <c r="Z618" i="18"/>
  <c r="E618" i="18"/>
  <c r="G618" i="18" s="1"/>
  <c r="B618" i="18"/>
  <c r="Z617" i="18"/>
  <c r="M617" i="18"/>
  <c r="L617" i="18"/>
  <c r="J617" i="18"/>
  <c r="I617" i="18"/>
  <c r="H617" i="18"/>
  <c r="E617" i="18"/>
  <c r="G617" i="18" s="1"/>
  <c r="Z616" i="18"/>
  <c r="L616" i="18"/>
  <c r="J616" i="18"/>
  <c r="B616" i="18"/>
  <c r="M616" i="18" s="1"/>
  <c r="Z615" i="18"/>
  <c r="E615" i="18"/>
  <c r="B615" i="18"/>
  <c r="H615" i="18" s="1"/>
  <c r="Z614" i="18"/>
  <c r="M614" i="18"/>
  <c r="L614" i="18"/>
  <c r="J614" i="18"/>
  <c r="I614" i="18"/>
  <c r="H614" i="18"/>
  <c r="E614" i="18"/>
  <c r="G614" i="18" s="1"/>
  <c r="Z613" i="18"/>
  <c r="B613" i="18"/>
  <c r="M613" i="18" s="1"/>
  <c r="Z612" i="18"/>
  <c r="B612" i="18"/>
  <c r="Z611" i="18"/>
  <c r="E611" i="18"/>
  <c r="G611" i="18" s="1"/>
  <c r="B611" i="18"/>
  <c r="Z610" i="18"/>
  <c r="M610" i="18"/>
  <c r="L610" i="18"/>
  <c r="J610" i="18"/>
  <c r="I610" i="18"/>
  <c r="H610" i="18"/>
  <c r="E610" i="18"/>
  <c r="G610" i="18" s="1"/>
  <c r="Z609" i="18"/>
  <c r="B609" i="18"/>
  <c r="M609" i="18" s="1"/>
  <c r="Z608" i="18"/>
  <c r="B608" i="18"/>
  <c r="Z607" i="18"/>
  <c r="E607" i="18"/>
  <c r="G607" i="18" s="1"/>
  <c r="B607" i="18"/>
  <c r="H607" i="18" s="1"/>
  <c r="K607" i="18" s="1"/>
  <c r="Z606" i="18"/>
  <c r="M606" i="18"/>
  <c r="L606" i="18"/>
  <c r="J606" i="18"/>
  <c r="I606" i="18"/>
  <c r="H606" i="18"/>
  <c r="E606" i="18"/>
  <c r="G606" i="18" s="1"/>
  <c r="Z605" i="18"/>
  <c r="B605" i="18"/>
  <c r="J605" i="18" s="1"/>
  <c r="Z604" i="18"/>
  <c r="B604" i="18"/>
  <c r="J604" i="18" s="1"/>
  <c r="Z603" i="18"/>
  <c r="E603" i="18"/>
  <c r="G603" i="18" s="1"/>
  <c r="B603" i="18"/>
  <c r="Z602" i="18"/>
  <c r="M602" i="18"/>
  <c r="L602" i="18"/>
  <c r="J602" i="18"/>
  <c r="I602" i="18"/>
  <c r="H602" i="18"/>
  <c r="E602" i="18"/>
  <c r="Z601" i="18"/>
  <c r="B601" i="18"/>
  <c r="M601" i="18" s="1"/>
  <c r="Z600" i="18"/>
  <c r="B600" i="18"/>
  <c r="J600" i="18" s="1"/>
  <c r="Z599" i="18"/>
  <c r="J599" i="18"/>
  <c r="I599" i="18"/>
  <c r="E599" i="18"/>
  <c r="B599" i="18"/>
  <c r="L599" i="18" s="1"/>
  <c r="Z598" i="18"/>
  <c r="M598" i="18"/>
  <c r="L598" i="18"/>
  <c r="J598" i="18"/>
  <c r="I598" i="18"/>
  <c r="H598" i="18"/>
  <c r="E598" i="18"/>
  <c r="G598" i="18" s="1"/>
  <c r="Z597" i="18"/>
  <c r="B597" i="18"/>
  <c r="Z596" i="18"/>
  <c r="B596" i="18"/>
  <c r="Z595" i="18"/>
  <c r="B595" i="18"/>
  <c r="L595" i="18" s="1"/>
  <c r="Z594" i="18"/>
  <c r="G594" i="18"/>
  <c r="E594" i="18"/>
  <c r="B594" i="18"/>
  <c r="Z593" i="18"/>
  <c r="B593" i="18"/>
  <c r="L593" i="18" s="1"/>
  <c r="Z592" i="18"/>
  <c r="B592" i="18"/>
  <c r="E597" i="18" s="1"/>
  <c r="G597" i="18" s="1"/>
  <c r="Z591" i="18"/>
  <c r="B591" i="18"/>
  <c r="Z590" i="18"/>
  <c r="E590" i="18"/>
  <c r="G590" i="18" s="1"/>
  <c r="B590" i="18"/>
  <c r="Z589" i="18"/>
  <c r="M589" i="18"/>
  <c r="L589" i="18"/>
  <c r="J589" i="18"/>
  <c r="I589" i="18"/>
  <c r="H589" i="18"/>
  <c r="E589" i="18"/>
  <c r="G589" i="18" s="1"/>
  <c r="Z588" i="18"/>
  <c r="B588" i="18"/>
  <c r="H588" i="18" s="1"/>
  <c r="Z587" i="18"/>
  <c r="B587" i="18"/>
  <c r="H587" i="18" s="1"/>
  <c r="Z586" i="18"/>
  <c r="B586" i="18"/>
  <c r="M586" i="18" s="1"/>
  <c r="Z585" i="18"/>
  <c r="E585" i="18"/>
  <c r="G585" i="18" s="1"/>
  <c r="B585" i="18"/>
  <c r="L585" i="18" s="1"/>
  <c r="Z584" i="18"/>
  <c r="B584" i="18"/>
  <c r="Z583" i="18"/>
  <c r="B583" i="18"/>
  <c r="J583" i="18" s="1"/>
  <c r="Z582" i="18"/>
  <c r="B582" i="18"/>
  <c r="Z581" i="18"/>
  <c r="E581" i="18"/>
  <c r="G581" i="18" s="1"/>
  <c r="B581" i="18"/>
  <c r="M581" i="18" s="1"/>
  <c r="Z580" i="18"/>
  <c r="M580" i="18"/>
  <c r="L580" i="18"/>
  <c r="J580" i="18"/>
  <c r="I580" i="18"/>
  <c r="H580" i="18"/>
  <c r="E580" i="18"/>
  <c r="G580" i="18" s="1"/>
  <c r="Z579" i="18"/>
  <c r="B579" i="18"/>
  <c r="Z578" i="18"/>
  <c r="B578" i="18"/>
  <c r="H578" i="18" s="1"/>
  <c r="Z577" i="18"/>
  <c r="B577" i="18"/>
  <c r="L577" i="18" s="1"/>
  <c r="Z576" i="18"/>
  <c r="B576" i="18"/>
  <c r="Z575" i="18"/>
  <c r="B575" i="18"/>
  <c r="Z574" i="18"/>
  <c r="E574" i="18"/>
  <c r="G574" i="18" s="1"/>
  <c r="B574" i="18"/>
  <c r="E579" i="18" s="1"/>
  <c r="G579" i="18" s="1"/>
  <c r="Z573" i="18"/>
  <c r="B573" i="18"/>
  <c r="Z572" i="18"/>
  <c r="B572" i="18"/>
  <c r="Z571" i="18"/>
  <c r="B571" i="18"/>
  <c r="Z570" i="18"/>
  <c r="E570" i="18"/>
  <c r="G570" i="18" s="1"/>
  <c r="B570" i="18"/>
  <c r="Z569" i="18"/>
  <c r="M569" i="18"/>
  <c r="L569" i="18"/>
  <c r="J569" i="18"/>
  <c r="I569" i="18"/>
  <c r="H569" i="18"/>
  <c r="E569" i="18"/>
  <c r="G569" i="18" s="1"/>
  <c r="Z568" i="18"/>
  <c r="B568" i="18"/>
  <c r="Z567" i="18"/>
  <c r="B567" i="18"/>
  <c r="I567" i="18" s="1"/>
  <c r="Z566" i="18"/>
  <c r="B566" i="18"/>
  <c r="L566" i="18" s="1"/>
  <c r="Z565" i="18"/>
  <c r="B565" i="18"/>
  <c r="M565" i="18" s="1"/>
  <c r="Z564" i="18"/>
  <c r="B564" i="18"/>
  <c r="J564" i="18" s="1"/>
  <c r="Z563" i="18"/>
  <c r="B563" i="18"/>
  <c r="M563" i="18" s="1"/>
  <c r="Z562" i="18"/>
  <c r="E562" i="18"/>
  <c r="G562" i="18" s="1"/>
  <c r="B562" i="18"/>
  <c r="I562" i="18" s="1"/>
  <c r="Z561" i="18"/>
  <c r="B561" i="18"/>
  <c r="Z560" i="18"/>
  <c r="B560" i="18"/>
  <c r="L560" i="18" s="1"/>
  <c r="Z559" i="18"/>
  <c r="B559" i="18"/>
  <c r="E564" i="18" s="1"/>
  <c r="G564" i="18" s="1"/>
  <c r="Z558" i="18"/>
  <c r="E558" i="18"/>
  <c r="G558" i="18" s="1"/>
  <c r="B558" i="18"/>
  <c r="H558" i="18" s="1"/>
  <c r="Z557" i="18"/>
  <c r="M557" i="18"/>
  <c r="L557" i="18"/>
  <c r="J557" i="18"/>
  <c r="I557" i="18"/>
  <c r="H557" i="18"/>
  <c r="E557" i="18"/>
  <c r="G557" i="18" s="1"/>
  <c r="Z556" i="18"/>
  <c r="B556" i="18"/>
  <c r="M556" i="18" s="1"/>
  <c r="Z555" i="18"/>
  <c r="B555" i="18"/>
  <c r="Z554" i="18"/>
  <c r="B554" i="18"/>
  <c r="J554" i="18" s="1"/>
  <c r="Z553" i="18"/>
  <c r="L553" i="18"/>
  <c r="B553" i="18"/>
  <c r="I553" i="18" s="1"/>
  <c r="Z552" i="18"/>
  <c r="B552" i="18"/>
  <c r="Z551" i="18"/>
  <c r="B551" i="18"/>
  <c r="Z550" i="18"/>
  <c r="B550" i="18"/>
  <c r="M550" i="18" s="1"/>
  <c r="Z549" i="18"/>
  <c r="B549" i="18"/>
  <c r="Z548" i="18"/>
  <c r="B548" i="18"/>
  <c r="I548" i="18" s="1"/>
  <c r="Z547" i="18"/>
  <c r="B547" i="18"/>
  <c r="E548" i="18" s="1"/>
  <c r="G548" i="18" s="1"/>
  <c r="Z546" i="18"/>
  <c r="B546" i="18"/>
  <c r="Z545" i="18"/>
  <c r="B545" i="18"/>
  <c r="E546" i="18" s="1"/>
  <c r="G546" i="18" s="1"/>
  <c r="Z544" i="18"/>
  <c r="M544" i="18"/>
  <c r="L544" i="18"/>
  <c r="J544" i="18"/>
  <c r="I544" i="18"/>
  <c r="H544" i="18"/>
  <c r="K544" i="18" s="1"/>
  <c r="E544" i="18"/>
  <c r="G544" i="18" s="1"/>
  <c r="Z543" i="18"/>
  <c r="B543" i="18"/>
  <c r="H543" i="18" s="1"/>
  <c r="Z542" i="18"/>
  <c r="B542" i="18"/>
  <c r="J542" i="18" s="1"/>
  <c r="Z541" i="18"/>
  <c r="B541" i="18"/>
  <c r="Z540" i="18"/>
  <c r="B540" i="18"/>
  <c r="M540" i="18" s="1"/>
  <c r="Z539" i="18"/>
  <c r="B539" i="18"/>
  <c r="Z538" i="18"/>
  <c r="B538" i="18"/>
  <c r="I538" i="18" s="1"/>
  <c r="Z537" i="18"/>
  <c r="L537" i="18"/>
  <c r="B537" i="18"/>
  <c r="I537" i="18" s="1"/>
  <c r="Z536" i="18"/>
  <c r="B536" i="18"/>
  <c r="H536" i="18" s="1"/>
  <c r="Z535" i="18"/>
  <c r="B535" i="18"/>
  <c r="E536" i="18" s="1"/>
  <c r="G536" i="18" s="1"/>
  <c r="Z534" i="18"/>
  <c r="B534" i="18"/>
  <c r="M534" i="18" s="1"/>
  <c r="Z533" i="18"/>
  <c r="J533" i="18"/>
  <c r="B533" i="18"/>
  <c r="I533" i="18" s="1"/>
  <c r="Z532" i="18"/>
  <c r="E532" i="18"/>
  <c r="G532" i="18" s="1"/>
  <c r="B532" i="18"/>
  <c r="M532" i="18" s="1"/>
  <c r="Z531" i="18"/>
  <c r="B531" i="18"/>
  <c r="J531" i="18" s="1"/>
  <c r="Z530" i="18"/>
  <c r="M530" i="18"/>
  <c r="L530" i="18"/>
  <c r="J530" i="18"/>
  <c r="I530" i="18"/>
  <c r="H530" i="18"/>
  <c r="E530" i="18"/>
  <c r="Z529" i="18"/>
  <c r="B529" i="18"/>
  <c r="J529" i="18" s="1"/>
  <c r="Z528" i="18"/>
  <c r="B528" i="18"/>
  <c r="Z527" i="18"/>
  <c r="B527" i="18"/>
  <c r="Z526" i="18"/>
  <c r="B526" i="18"/>
  <c r="H526" i="18" s="1"/>
  <c r="Z525" i="18"/>
  <c r="B525" i="18"/>
  <c r="Z524" i="18"/>
  <c r="B524" i="18"/>
  <c r="H524" i="18" s="1"/>
  <c r="Z523" i="18"/>
  <c r="B523" i="18"/>
  <c r="E528" i="18" s="1"/>
  <c r="G528" i="18" s="1"/>
  <c r="Z522" i="18"/>
  <c r="B522" i="18"/>
  <c r="Z521" i="18"/>
  <c r="B521" i="18"/>
  <c r="M521" i="18" s="1"/>
  <c r="Z520" i="18"/>
  <c r="B520" i="18"/>
  <c r="E521" i="18" s="1"/>
  <c r="G521" i="18" s="1"/>
  <c r="Z519" i="18"/>
  <c r="B519" i="18"/>
  <c r="Z518" i="18"/>
  <c r="B518" i="18"/>
  <c r="Z517" i="18"/>
  <c r="E517" i="18"/>
  <c r="G517" i="18" s="1"/>
  <c r="B517" i="18"/>
  <c r="J517" i="18" s="1"/>
  <c r="Z516" i="18"/>
  <c r="E516" i="18"/>
  <c r="G516" i="18" s="1"/>
  <c r="B516" i="18"/>
  <c r="Z515" i="18"/>
  <c r="M515" i="18"/>
  <c r="L515" i="18"/>
  <c r="J515" i="18"/>
  <c r="I515" i="18"/>
  <c r="H515" i="18"/>
  <c r="E515" i="18"/>
  <c r="G515" i="18" s="1"/>
  <c r="Z514" i="18"/>
  <c r="B514" i="18"/>
  <c r="H514" i="18" s="1"/>
  <c r="Z513" i="18"/>
  <c r="B513" i="18"/>
  <c r="Z512" i="18"/>
  <c r="B512" i="18"/>
  <c r="M512" i="18" s="1"/>
  <c r="Z511" i="18"/>
  <c r="B511" i="18"/>
  <c r="Z510" i="18"/>
  <c r="B510" i="18"/>
  <c r="Z509" i="18"/>
  <c r="L509" i="18"/>
  <c r="B509" i="18"/>
  <c r="I509" i="18" s="1"/>
  <c r="Z508" i="18"/>
  <c r="B508" i="18"/>
  <c r="E513" i="18" s="1"/>
  <c r="Z507" i="18"/>
  <c r="B507" i="18"/>
  <c r="I507" i="18" s="1"/>
  <c r="Z506" i="18"/>
  <c r="B506" i="18"/>
  <c r="Z505" i="18"/>
  <c r="B505" i="18"/>
  <c r="M505" i="18" s="1"/>
  <c r="Z504" i="18"/>
  <c r="B504" i="18"/>
  <c r="I504" i="18" s="1"/>
  <c r="Z503" i="18"/>
  <c r="B503" i="18"/>
  <c r="H503" i="18" s="1"/>
  <c r="Z502" i="18"/>
  <c r="B502" i="18"/>
  <c r="H502" i="18" s="1"/>
  <c r="Z501" i="18"/>
  <c r="L501" i="18"/>
  <c r="H501" i="18"/>
  <c r="B501" i="18"/>
  <c r="E503" i="18" s="1"/>
  <c r="G503" i="18" s="1"/>
  <c r="Z500" i="18"/>
  <c r="E500" i="18"/>
  <c r="B500" i="18"/>
  <c r="E502" i="18" s="1"/>
  <c r="G502" i="18" s="1"/>
  <c r="Z499" i="18"/>
  <c r="M499" i="18"/>
  <c r="L499" i="18"/>
  <c r="J499" i="18"/>
  <c r="I499" i="18"/>
  <c r="H499" i="18"/>
  <c r="E499" i="18"/>
  <c r="G499" i="18" s="1"/>
  <c r="Z498" i="18"/>
  <c r="B498" i="18"/>
  <c r="I498" i="18" s="1"/>
  <c r="Z497" i="18"/>
  <c r="B497" i="18"/>
  <c r="H497" i="18" s="1"/>
  <c r="Z496" i="18"/>
  <c r="B496" i="18"/>
  <c r="Z495" i="18"/>
  <c r="B495" i="18"/>
  <c r="Z494" i="18"/>
  <c r="B494" i="18"/>
  <c r="L494" i="18" s="1"/>
  <c r="Z493" i="18"/>
  <c r="B493" i="18"/>
  <c r="E498" i="18" s="1"/>
  <c r="G498" i="18" s="1"/>
  <c r="Z492" i="18"/>
  <c r="B492" i="18"/>
  <c r="Z491" i="18"/>
  <c r="B491" i="18"/>
  <c r="I491" i="18" s="1"/>
  <c r="Z490" i="18"/>
  <c r="B490" i="18"/>
  <c r="E495" i="18" s="1"/>
  <c r="G495" i="18" s="1"/>
  <c r="Z489" i="18"/>
  <c r="B489" i="18"/>
  <c r="M489" i="18" s="1"/>
  <c r="Z488" i="18"/>
  <c r="B488" i="18"/>
  <c r="H488" i="18" s="1"/>
  <c r="Z487" i="18"/>
  <c r="M487" i="18"/>
  <c r="B487" i="18"/>
  <c r="H487" i="18" s="1"/>
  <c r="Z486" i="18"/>
  <c r="B486" i="18"/>
  <c r="E488" i="18" s="1"/>
  <c r="G488" i="18" s="1"/>
  <c r="Z485" i="18"/>
  <c r="E485" i="18"/>
  <c r="G485" i="18" s="1"/>
  <c r="B485" i="18"/>
  <c r="H485" i="18" s="1"/>
  <c r="Z484" i="18"/>
  <c r="M484" i="18"/>
  <c r="L484" i="18"/>
  <c r="J484" i="18"/>
  <c r="I484" i="18"/>
  <c r="H484" i="18"/>
  <c r="E484" i="18"/>
  <c r="G484" i="18" s="1"/>
  <c r="Z483" i="18"/>
  <c r="B483" i="18"/>
  <c r="J483" i="18" s="1"/>
  <c r="Z482" i="18"/>
  <c r="B482" i="18"/>
  <c r="J482" i="18" s="1"/>
  <c r="Z481" i="18"/>
  <c r="B481" i="18"/>
  <c r="H481" i="18" s="1"/>
  <c r="Z480" i="18"/>
  <c r="B480" i="18"/>
  <c r="L480" i="18" s="1"/>
  <c r="Z479" i="18"/>
  <c r="B479" i="18"/>
  <c r="Z478" i="18"/>
  <c r="B478" i="18"/>
  <c r="Z477" i="18"/>
  <c r="E477" i="18"/>
  <c r="G477" i="18" s="1"/>
  <c r="B477" i="18"/>
  <c r="H477" i="18" s="1"/>
  <c r="K477" i="18" s="1"/>
  <c r="Z476" i="18"/>
  <c r="J476" i="18"/>
  <c r="B476" i="18"/>
  <c r="M476" i="18" s="1"/>
  <c r="Z475" i="18"/>
  <c r="B475" i="18"/>
  <c r="H475" i="18" s="1"/>
  <c r="Z474" i="18"/>
  <c r="B474" i="18"/>
  <c r="Z473" i="18"/>
  <c r="B473" i="18"/>
  <c r="Z472" i="18"/>
  <c r="B472" i="18"/>
  <c r="J472" i="18" s="1"/>
  <c r="Z471" i="18"/>
  <c r="B471" i="18"/>
  <c r="H471" i="18" s="1"/>
  <c r="Z470" i="18"/>
  <c r="B470" i="18"/>
  <c r="Z469" i="18"/>
  <c r="L469" i="18"/>
  <c r="I469" i="18"/>
  <c r="E469" i="18"/>
  <c r="B469" i="18"/>
  <c r="Z468" i="18"/>
  <c r="M468" i="18"/>
  <c r="L468" i="18"/>
  <c r="J468" i="18"/>
  <c r="I468" i="18"/>
  <c r="H468" i="18"/>
  <c r="E468" i="18"/>
  <c r="G468" i="18" s="1"/>
  <c r="Z467" i="18"/>
  <c r="Z466" i="18"/>
  <c r="Z465" i="18"/>
  <c r="Z464" i="18"/>
  <c r="Z463" i="18"/>
  <c r="Z462" i="18"/>
  <c r="Z461" i="18"/>
  <c r="Z460" i="18"/>
  <c r="Z459" i="18"/>
  <c r="Z458" i="18"/>
  <c r="Z457" i="18"/>
  <c r="Z456" i="18"/>
  <c r="Z455" i="18"/>
  <c r="B455" i="18"/>
  <c r="E456" i="18" s="1"/>
  <c r="G456" i="18" s="1"/>
  <c r="Z454" i="18"/>
  <c r="B454" i="18"/>
  <c r="M454" i="18" s="1"/>
  <c r="Z453" i="18"/>
  <c r="E453" i="18"/>
  <c r="G453" i="18" s="1"/>
  <c r="B453" i="18"/>
  <c r="Z452" i="18"/>
  <c r="M452" i="18"/>
  <c r="L452" i="18"/>
  <c r="J452" i="18"/>
  <c r="I452" i="18"/>
  <c r="H452" i="18"/>
  <c r="E452" i="18"/>
  <c r="G452" i="18" s="1"/>
  <c r="Z451" i="18"/>
  <c r="B451" i="18"/>
  <c r="M451" i="18" s="1"/>
  <c r="Z450" i="18"/>
  <c r="B450" i="18"/>
  <c r="Z449" i="18"/>
  <c r="J449" i="18"/>
  <c r="B449" i="18"/>
  <c r="L449" i="18" s="1"/>
  <c r="Z448" i="18"/>
  <c r="B448" i="18"/>
  <c r="I448" i="18" s="1"/>
  <c r="Z447" i="18"/>
  <c r="B447" i="18"/>
  <c r="L447" i="18" s="1"/>
  <c r="Z446" i="18"/>
  <c r="M446" i="18"/>
  <c r="B446" i="18"/>
  <c r="Z445" i="18"/>
  <c r="B445" i="18"/>
  <c r="J445" i="18" s="1"/>
  <c r="Z444" i="18"/>
  <c r="B444" i="18"/>
  <c r="E445" i="18" s="1"/>
  <c r="G445" i="18" s="1"/>
  <c r="Z443" i="18"/>
  <c r="B443" i="18"/>
  <c r="Z442" i="18"/>
  <c r="B442" i="18"/>
  <c r="L442" i="18" s="1"/>
  <c r="Z441" i="18"/>
  <c r="B441" i="18"/>
  <c r="L441" i="18" s="1"/>
  <c r="Z440" i="18"/>
  <c r="J440" i="18"/>
  <c r="I440" i="18"/>
  <c r="H440" i="18"/>
  <c r="B440" i="18"/>
  <c r="Z439" i="18"/>
  <c r="L439" i="18"/>
  <c r="I439" i="18"/>
  <c r="B439" i="18"/>
  <c r="E440" i="18" s="1"/>
  <c r="Z438" i="18"/>
  <c r="B438" i="18"/>
  <c r="H438" i="18" s="1"/>
  <c r="Z437" i="18"/>
  <c r="E437" i="18"/>
  <c r="G437" i="18" s="1"/>
  <c r="B437" i="18"/>
  <c r="J437" i="18" s="1"/>
  <c r="Z436" i="18"/>
  <c r="E436" i="18"/>
  <c r="G436" i="18" s="1"/>
  <c r="B436" i="18"/>
  <c r="J436" i="18" s="1"/>
  <c r="Z435" i="18"/>
  <c r="M435" i="18"/>
  <c r="L435" i="18"/>
  <c r="J435" i="18"/>
  <c r="I435" i="18"/>
  <c r="H435" i="18"/>
  <c r="E435" i="18"/>
  <c r="G435" i="18" s="1"/>
  <c r="Z434" i="18"/>
  <c r="B434" i="18"/>
  <c r="J434" i="18" s="1"/>
  <c r="Z433" i="18"/>
  <c r="B433" i="18"/>
  <c r="Z432" i="18"/>
  <c r="J432" i="18"/>
  <c r="B432" i="18"/>
  <c r="M432" i="18" s="1"/>
  <c r="Z431" i="18"/>
  <c r="M431" i="18"/>
  <c r="H431" i="18"/>
  <c r="B431" i="18"/>
  <c r="Z430" i="18"/>
  <c r="B430" i="18"/>
  <c r="H430" i="18" s="1"/>
  <c r="Z429" i="18"/>
  <c r="B429" i="18"/>
  <c r="M429" i="18" s="1"/>
  <c r="Z428" i="18"/>
  <c r="B428" i="18"/>
  <c r="H428" i="18" s="1"/>
  <c r="Z427" i="18"/>
  <c r="B427" i="18"/>
  <c r="L427" i="18" s="1"/>
  <c r="Z426" i="18"/>
  <c r="B426" i="18"/>
  <c r="M426" i="18" s="1"/>
  <c r="Z425" i="18"/>
  <c r="B425" i="18"/>
  <c r="M425" i="18" s="1"/>
  <c r="Z424" i="18"/>
  <c r="B424" i="18"/>
  <c r="M424" i="18" s="1"/>
  <c r="Z423" i="18"/>
  <c r="E423" i="18"/>
  <c r="G423" i="18" s="1"/>
  <c r="B423" i="18"/>
  <c r="Z422" i="18"/>
  <c r="B422" i="18"/>
  <c r="Z421" i="18"/>
  <c r="L421" i="18"/>
  <c r="J421" i="18"/>
  <c r="H421" i="18"/>
  <c r="B421" i="18"/>
  <c r="I421" i="18" s="1"/>
  <c r="Z420" i="18"/>
  <c r="L420" i="18"/>
  <c r="H420" i="18"/>
  <c r="B420" i="18"/>
  <c r="I420" i="18" s="1"/>
  <c r="Z419" i="18"/>
  <c r="E419" i="18"/>
  <c r="G419" i="18" s="1"/>
  <c r="B419" i="18"/>
  <c r="Z418" i="18"/>
  <c r="M418" i="18"/>
  <c r="L418" i="18"/>
  <c r="J418" i="18"/>
  <c r="I418" i="18"/>
  <c r="H418" i="18"/>
  <c r="E418" i="18"/>
  <c r="G418" i="18" s="1"/>
  <c r="Z417" i="18"/>
  <c r="B417" i="18"/>
  <c r="Z416" i="18"/>
  <c r="B416" i="18"/>
  <c r="Z415" i="18"/>
  <c r="B415" i="18"/>
  <c r="M415" i="18" s="1"/>
  <c r="Z414" i="18"/>
  <c r="B414" i="18"/>
  <c r="Z413" i="18"/>
  <c r="B413" i="18"/>
  <c r="Z412" i="18"/>
  <c r="B412" i="18"/>
  <c r="J412" i="18" s="1"/>
  <c r="Z411" i="18"/>
  <c r="B411" i="18"/>
  <c r="Z410" i="18"/>
  <c r="B410" i="18"/>
  <c r="J410" i="18" s="1"/>
  <c r="Z409" i="18"/>
  <c r="B409" i="18"/>
  <c r="E414" i="18" s="1"/>
  <c r="Z408" i="18"/>
  <c r="B408" i="18"/>
  <c r="I408" i="18" s="1"/>
  <c r="Z407" i="18"/>
  <c r="B407" i="18"/>
  <c r="E409" i="18" s="1"/>
  <c r="G409" i="18" s="1"/>
  <c r="Z406" i="18"/>
  <c r="B406" i="18"/>
  <c r="Z405" i="18"/>
  <c r="B405" i="18"/>
  <c r="E406" i="18" s="1"/>
  <c r="G406" i="18" s="1"/>
  <c r="Z404" i="18"/>
  <c r="E404" i="18"/>
  <c r="G404" i="18" s="1"/>
  <c r="B404" i="18"/>
  <c r="E405" i="18" s="1"/>
  <c r="G405" i="18" s="1"/>
  <c r="Z403" i="18"/>
  <c r="L403" i="18"/>
  <c r="E403" i="18"/>
  <c r="G403" i="18" s="1"/>
  <c r="B403" i="18"/>
  <c r="J403" i="18" s="1"/>
  <c r="Z402" i="18"/>
  <c r="M402" i="18"/>
  <c r="L402" i="18"/>
  <c r="J402" i="18"/>
  <c r="I402" i="18"/>
  <c r="H402" i="18"/>
  <c r="E402" i="18"/>
  <c r="G402" i="18" s="1"/>
  <c r="Z401" i="18"/>
  <c r="J401" i="18"/>
  <c r="H401" i="18"/>
  <c r="B401" i="18"/>
  <c r="M401" i="18" s="1"/>
  <c r="Z400" i="18"/>
  <c r="B400" i="18"/>
  <c r="M400" i="18" s="1"/>
  <c r="Z399" i="18"/>
  <c r="B399" i="18"/>
  <c r="H399" i="18" s="1"/>
  <c r="Z398" i="18"/>
  <c r="B398" i="18"/>
  <c r="J398" i="18" s="1"/>
  <c r="Z397" i="18"/>
  <c r="H397" i="18"/>
  <c r="B397" i="18"/>
  <c r="I397" i="18" s="1"/>
  <c r="Z396" i="18"/>
  <c r="E396" i="18"/>
  <c r="G396" i="18" s="1"/>
  <c r="B396" i="18"/>
  <c r="E397" i="18" s="1"/>
  <c r="G397" i="18" s="1"/>
  <c r="Z395" i="18"/>
  <c r="J395" i="18"/>
  <c r="H395" i="18"/>
  <c r="B395" i="18"/>
  <c r="L395" i="18" s="1"/>
  <c r="Z394" i="18"/>
  <c r="B394" i="18"/>
  <c r="Z393" i="18"/>
  <c r="B393" i="18"/>
  <c r="Z392" i="18"/>
  <c r="B392" i="18"/>
  <c r="L392" i="18" s="1"/>
  <c r="Z391" i="18"/>
  <c r="H391" i="18"/>
  <c r="B391" i="18"/>
  <c r="E393" i="18" s="1"/>
  <c r="G393" i="18" s="1"/>
  <c r="Z390" i="18"/>
  <c r="B390" i="18"/>
  <c r="Z389" i="18"/>
  <c r="B389" i="18"/>
  <c r="L389" i="18" s="1"/>
  <c r="Z388" i="18"/>
  <c r="B388" i="18"/>
  <c r="Z387" i="18"/>
  <c r="E387" i="18"/>
  <c r="G387" i="18" s="1"/>
  <c r="B387" i="18"/>
  <c r="E388" i="18" s="1"/>
  <c r="G388" i="18" s="1"/>
  <c r="Z386" i="18"/>
  <c r="M386" i="18"/>
  <c r="L386" i="18"/>
  <c r="J386" i="18"/>
  <c r="I386" i="18"/>
  <c r="H386" i="18"/>
  <c r="E386" i="18"/>
  <c r="G386" i="18" s="1"/>
  <c r="Z385" i="18"/>
  <c r="I385" i="18"/>
  <c r="B385" i="18"/>
  <c r="Z384" i="18"/>
  <c r="B384" i="18"/>
  <c r="Z383" i="18"/>
  <c r="B383" i="18"/>
  <c r="M383" i="18" s="1"/>
  <c r="Z382" i="18"/>
  <c r="B382" i="18"/>
  <c r="J382" i="18" s="1"/>
  <c r="Z381" i="18"/>
  <c r="B381" i="18"/>
  <c r="M381" i="18" s="1"/>
  <c r="Z380" i="18"/>
  <c r="B380" i="18"/>
  <c r="Z379" i="18"/>
  <c r="B379" i="18"/>
  <c r="M379" i="18" s="1"/>
  <c r="Z378" i="18"/>
  <c r="B378" i="18"/>
  <c r="E383" i="18" s="1"/>
  <c r="G383" i="18" s="1"/>
  <c r="Z377" i="18"/>
  <c r="B377" i="18"/>
  <c r="E382" i="18" s="1"/>
  <c r="G382" i="18" s="1"/>
  <c r="Z376" i="18"/>
  <c r="B376" i="18"/>
  <c r="M376" i="18" s="1"/>
  <c r="Z375" i="18"/>
  <c r="B375" i="18"/>
  <c r="Z374" i="18"/>
  <c r="B374" i="18"/>
  <c r="E375" i="18" s="1"/>
  <c r="G375" i="18" s="1"/>
  <c r="Z373" i="18"/>
  <c r="B373" i="18"/>
  <c r="I373" i="18" s="1"/>
  <c r="Z372" i="18"/>
  <c r="B372" i="18"/>
  <c r="Z371" i="18"/>
  <c r="E371" i="18"/>
  <c r="G371" i="18" s="1"/>
  <c r="B371" i="18"/>
  <c r="M371" i="18" s="1"/>
  <c r="Z370" i="18"/>
  <c r="M370" i="18"/>
  <c r="L370" i="18"/>
  <c r="J370" i="18"/>
  <c r="I370" i="18"/>
  <c r="H370" i="18"/>
  <c r="E370" i="18"/>
  <c r="G370" i="18" s="1"/>
  <c r="Z369" i="18"/>
  <c r="B369" i="18"/>
  <c r="M369" i="18" s="1"/>
  <c r="Z368" i="18"/>
  <c r="B368" i="18"/>
  <c r="I368" i="18" s="1"/>
  <c r="Z367" i="18"/>
  <c r="B367" i="18"/>
  <c r="H367" i="18" s="1"/>
  <c r="Z366" i="18"/>
  <c r="B366" i="18"/>
  <c r="L366" i="18" s="1"/>
  <c r="Z365" i="18"/>
  <c r="B365" i="18"/>
  <c r="L365" i="18" s="1"/>
  <c r="Z364" i="18"/>
  <c r="B364" i="18"/>
  <c r="Z363" i="18"/>
  <c r="B363" i="18"/>
  <c r="Z362" i="18"/>
  <c r="L362" i="18"/>
  <c r="B362" i="18"/>
  <c r="E367" i="18" s="1"/>
  <c r="G367" i="18" s="1"/>
  <c r="Z361" i="18"/>
  <c r="B361" i="18"/>
  <c r="I361" i="18" s="1"/>
  <c r="Z360" i="18"/>
  <c r="M360" i="18"/>
  <c r="J360" i="18"/>
  <c r="B360" i="18"/>
  <c r="E362" i="18" s="1"/>
  <c r="G362" i="18" s="1"/>
  <c r="Z359" i="18"/>
  <c r="B359" i="18"/>
  <c r="J359" i="18" s="1"/>
  <c r="Z358" i="18"/>
  <c r="L358" i="18"/>
  <c r="B358" i="18"/>
  <c r="Z357" i="18"/>
  <c r="B357" i="18"/>
  <c r="E358" i="18" s="1"/>
  <c r="G358" i="18" s="1"/>
  <c r="Z356" i="18"/>
  <c r="B356" i="18"/>
  <c r="J356" i="18" s="1"/>
  <c r="Z355" i="18"/>
  <c r="B355" i="18"/>
  <c r="L355" i="18" s="1"/>
  <c r="Z354" i="18"/>
  <c r="M354" i="18"/>
  <c r="L354" i="18"/>
  <c r="J354" i="18"/>
  <c r="I354" i="18"/>
  <c r="H354" i="18"/>
  <c r="E354" i="18"/>
  <c r="G354" i="18" s="1"/>
  <c r="Z353" i="18"/>
  <c r="J353" i="18"/>
  <c r="I353" i="18"/>
  <c r="B353" i="18"/>
  <c r="H353" i="18" s="1"/>
  <c r="Z352" i="18"/>
  <c r="B352" i="18"/>
  <c r="L352" i="18" s="1"/>
  <c r="Z351" i="18"/>
  <c r="B351" i="18"/>
  <c r="J351" i="18" s="1"/>
  <c r="Z350" i="18"/>
  <c r="B350" i="18"/>
  <c r="M350" i="18" s="1"/>
  <c r="Z349" i="18"/>
  <c r="B349" i="18"/>
  <c r="L349" i="18" s="1"/>
  <c r="Z348" i="18"/>
  <c r="H348" i="18"/>
  <c r="B348" i="18"/>
  <c r="E349" i="18" s="1"/>
  <c r="G349" i="18" s="1"/>
  <c r="Z347" i="18"/>
  <c r="B347" i="18"/>
  <c r="Z346" i="18"/>
  <c r="B346" i="18"/>
  <c r="J346" i="18" s="1"/>
  <c r="Z345" i="18"/>
  <c r="B345" i="18"/>
  <c r="H345" i="18" s="1"/>
  <c r="Z344" i="18"/>
  <c r="B344" i="18"/>
  <c r="I344" i="18" s="1"/>
  <c r="Z343" i="18"/>
  <c r="B343" i="18"/>
  <c r="H343" i="18" s="1"/>
  <c r="Z342" i="18"/>
  <c r="B342" i="18"/>
  <c r="Z341" i="18"/>
  <c r="I341" i="18"/>
  <c r="B341" i="18"/>
  <c r="E342" i="18" s="1"/>
  <c r="G342" i="18" s="1"/>
  <c r="Z340" i="18"/>
  <c r="B340" i="18"/>
  <c r="L340" i="18" s="1"/>
  <c r="Z339" i="18"/>
  <c r="M339" i="18"/>
  <c r="L339" i="18"/>
  <c r="J339" i="18"/>
  <c r="I339" i="18"/>
  <c r="H339" i="18"/>
  <c r="E339" i="18"/>
  <c r="G339" i="18" s="1"/>
  <c r="Z338" i="18"/>
  <c r="B338" i="18"/>
  <c r="Z337" i="18"/>
  <c r="B337" i="18"/>
  <c r="L337" i="18" s="1"/>
  <c r="Z336" i="18"/>
  <c r="B336" i="18"/>
  <c r="Z335" i="18"/>
  <c r="B335" i="18"/>
  <c r="Z334" i="18"/>
  <c r="B334" i="18"/>
  <c r="H334" i="18" s="1"/>
  <c r="Z333" i="18"/>
  <c r="B333" i="18"/>
  <c r="H333" i="18" s="1"/>
  <c r="Z332" i="18"/>
  <c r="B332" i="18"/>
  <c r="J332" i="18" s="1"/>
  <c r="Z331" i="18"/>
  <c r="B331" i="18"/>
  <c r="M331" i="18" s="1"/>
  <c r="Z330" i="18"/>
  <c r="B330" i="18"/>
  <c r="M330" i="18" s="1"/>
  <c r="Z329" i="18"/>
  <c r="E329" i="18"/>
  <c r="G329" i="18" s="1"/>
  <c r="B329" i="18"/>
  <c r="Z328" i="18"/>
  <c r="H328" i="18"/>
  <c r="B328" i="18"/>
  <c r="M328" i="18" s="1"/>
  <c r="Z327" i="18"/>
  <c r="B327" i="18"/>
  <c r="Z326" i="18"/>
  <c r="B326" i="18"/>
  <c r="E327" i="18" s="1"/>
  <c r="G327" i="18" s="1"/>
  <c r="Z325" i="18"/>
  <c r="B325" i="18"/>
  <c r="H325" i="18" s="1"/>
  <c r="Z324" i="18"/>
  <c r="M324" i="18"/>
  <c r="L324" i="18"/>
  <c r="J324" i="18"/>
  <c r="I324" i="18"/>
  <c r="H324" i="18"/>
  <c r="E324" i="18"/>
  <c r="G324" i="18" s="1"/>
  <c r="Z323" i="18"/>
  <c r="B323" i="18"/>
  <c r="I323" i="18" s="1"/>
  <c r="Z322" i="18"/>
  <c r="B322" i="18"/>
  <c r="L322" i="18" s="1"/>
  <c r="Z321" i="18"/>
  <c r="B321" i="18"/>
  <c r="Z320" i="18"/>
  <c r="B320" i="18"/>
  <c r="E321" i="18" s="1"/>
  <c r="G321" i="18" s="1"/>
  <c r="Z319" i="18"/>
  <c r="B319" i="18"/>
  <c r="E320" i="18" s="1"/>
  <c r="G320" i="18" s="1"/>
  <c r="Z318" i="18"/>
  <c r="B318" i="18"/>
  <c r="L318" i="18" s="1"/>
  <c r="Z317" i="18"/>
  <c r="B317" i="18"/>
  <c r="Z316" i="18"/>
  <c r="B316" i="18"/>
  <c r="M316" i="18" s="1"/>
  <c r="Z315" i="18"/>
  <c r="B315" i="18"/>
  <c r="M315" i="18" s="1"/>
  <c r="Z314" i="18"/>
  <c r="B314" i="18"/>
  <c r="E315" i="18" s="1"/>
  <c r="G315" i="18" s="1"/>
  <c r="Z313" i="18"/>
  <c r="B313" i="18"/>
  <c r="Z312" i="18"/>
  <c r="L312" i="18"/>
  <c r="B312" i="18"/>
  <c r="J312" i="18" s="1"/>
  <c r="Z311" i="18"/>
  <c r="E311" i="18"/>
  <c r="G311" i="18" s="1"/>
  <c r="B311" i="18"/>
  <c r="M311" i="18" s="1"/>
  <c r="Z310" i="18"/>
  <c r="B310" i="18"/>
  <c r="Z309" i="18"/>
  <c r="M309" i="18"/>
  <c r="L309" i="18"/>
  <c r="J309" i="18"/>
  <c r="I309" i="18"/>
  <c r="H309" i="18"/>
  <c r="E309" i="18"/>
  <c r="G309" i="18" s="1"/>
  <c r="Z308" i="18"/>
  <c r="B308" i="18"/>
  <c r="Z307" i="18"/>
  <c r="B307" i="18"/>
  <c r="H307" i="18" s="1"/>
  <c r="Z306" i="18"/>
  <c r="B306" i="18"/>
  <c r="E307" i="18" s="1"/>
  <c r="G307" i="18" s="1"/>
  <c r="Z305" i="18"/>
  <c r="B305" i="18"/>
  <c r="M305" i="18" s="1"/>
  <c r="Z304" i="18"/>
  <c r="B304" i="18"/>
  <c r="E305" i="18" s="1"/>
  <c r="G305" i="18" s="1"/>
  <c r="Z303" i="18"/>
  <c r="L303" i="18"/>
  <c r="B303" i="18"/>
  <c r="J303" i="18" s="1"/>
  <c r="Z302" i="18"/>
  <c r="B302" i="18"/>
  <c r="Z301" i="18"/>
  <c r="M301" i="18"/>
  <c r="B301" i="18"/>
  <c r="H301" i="18" s="1"/>
  <c r="Z300" i="18"/>
  <c r="B300" i="18"/>
  <c r="H300" i="18" s="1"/>
  <c r="Z299" i="18"/>
  <c r="B299" i="18"/>
  <c r="M299" i="18" s="1"/>
  <c r="Z298" i="18"/>
  <c r="I298" i="18"/>
  <c r="B298" i="18"/>
  <c r="E299" i="18" s="1"/>
  <c r="Z297" i="18"/>
  <c r="E297" i="18"/>
  <c r="G297" i="18" s="1"/>
  <c r="B297" i="18"/>
  <c r="Z296" i="18"/>
  <c r="B296" i="18"/>
  <c r="J296" i="18" s="1"/>
  <c r="Z295" i="18"/>
  <c r="M295" i="18"/>
  <c r="L295" i="18"/>
  <c r="J295" i="18"/>
  <c r="I295" i="18"/>
  <c r="H295" i="18"/>
  <c r="E295" i="18"/>
  <c r="G295" i="18" s="1"/>
  <c r="Z294" i="18"/>
  <c r="B294" i="18"/>
  <c r="L294" i="18" s="1"/>
  <c r="Z293" i="18"/>
  <c r="B293" i="18"/>
  <c r="I293" i="18" s="1"/>
  <c r="Z292" i="18"/>
  <c r="B292" i="18"/>
  <c r="Z291" i="18"/>
  <c r="B291" i="18"/>
  <c r="J291" i="18" s="1"/>
  <c r="Z290" i="18"/>
  <c r="B290" i="18"/>
  <c r="Z289" i="18"/>
  <c r="B289" i="18"/>
  <c r="J289" i="18" s="1"/>
  <c r="Z288" i="18"/>
  <c r="B288" i="18"/>
  <c r="Z287" i="18"/>
  <c r="B287" i="18"/>
  <c r="H287" i="18" s="1"/>
  <c r="Z286" i="18"/>
  <c r="B286" i="18"/>
  <c r="Z285" i="18"/>
  <c r="B285" i="18"/>
  <c r="M285" i="18" s="1"/>
  <c r="Z284" i="18"/>
  <c r="E284" i="18"/>
  <c r="G284" i="18" s="1"/>
  <c r="B284" i="18"/>
  <c r="I284" i="18" s="1"/>
  <c r="Z283" i="18"/>
  <c r="B283" i="18"/>
  <c r="Z282" i="18"/>
  <c r="M282" i="18"/>
  <c r="L282" i="18"/>
  <c r="J282" i="18"/>
  <c r="I282" i="18"/>
  <c r="H282" i="18"/>
  <c r="E282" i="18"/>
  <c r="G282" i="18" s="1"/>
  <c r="Z281" i="18"/>
  <c r="B281" i="18"/>
  <c r="L281" i="18" s="1"/>
  <c r="Z280" i="18"/>
  <c r="B280" i="18"/>
  <c r="L280" i="18" s="1"/>
  <c r="Z279" i="18"/>
  <c r="B279" i="18"/>
  <c r="E280" i="18" s="1"/>
  <c r="G280" i="18" s="1"/>
  <c r="Z278" i="18"/>
  <c r="B278" i="18"/>
  <c r="I278" i="18" s="1"/>
  <c r="Z277" i="18"/>
  <c r="H277" i="18"/>
  <c r="B277" i="18"/>
  <c r="M277" i="18" s="1"/>
  <c r="Z276" i="18"/>
  <c r="B276" i="18"/>
  <c r="L276" i="18" s="1"/>
  <c r="Z275" i="18"/>
  <c r="B275" i="18"/>
  <c r="E277" i="18" s="1"/>
  <c r="G277" i="18" s="1"/>
  <c r="Z274" i="18"/>
  <c r="B274" i="18"/>
  <c r="H274" i="18" s="1"/>
  <c r="Z273" i="18"/>
  <c r="B273" i="18"/>
  <c r="Z272" i="18"/>
  <c r="B272" i="18"/>
  <c r="M272" i="18" s="1"/>
  <c r="Z271" i="18"/>
  <c r="B271" i="18"/>
  <c r="E272" i="18" s="1"/>
  <c r="Z270" i="18"/>
  <c r="E270" i="18"/>
  <c r="G270" i="18" s="1"/>
  <c r="B270" i="18"/>
  <c r="M270" i="18" s="1"/>
  <c r="Z269" i="18"/>
  <c r="E269" i="18"/>
  <c r="G269" i="18" s="1"/>
  <c r="B269" i="18"/>
  <c r="J269" i="18" s="1"/>
  <c r="Z268" i="18"/>
  <c r="M268" i="18"/>
  <c r="L268" i="18"/>
  <c r="J268" i="18"/>
  <c r="I268" i="18"/>
  <c r="H268" i="18"/>
  <c r="E268" i="18"/>
  <c r="G268" i="18" s="1"/>
  <c r="Z267" i="18"/>
  <c r="B267" i="18"/>
  <c r="L267" i="18" s="1"/>
  <c r="Z266" i="18"/>
  <c r="B266" i="18"/>
  <c r="M266" i="18" s="1"/>
  <c r="Z265" i="18"/>
  <c r="B265" i="18"/>
  <c r="M265" i="18" s="1"/>
  <c r="Z264" i="18"/>
  <c r="B264" i="18"/>
  <c r="J264" i="18" s="1"/>
  <c r="Z263" i="18"/>
  <c r="B263" i="18"/>
  <c r="H263" i="18" s="1"/>
  <c r="Z262" i="18"/>
  <c r="B262" i="18"/>
  <c r="M262" i="18" s="1"/>
  <c r="Z261" i="18"/>
  <c r="B261" i="18"/>
  <c r="J261" i="18" s="1"/>
  <c r="Z260" i="18"/>
  <c r="B260" i="18"/>
  <c r="Z259" i="18"/>
  <c r="J259" i="18"/>
  <c r="B259" i="18"/>
  <c r="M259" i="18" s="1"/>
  <c r="Z258" i="18"/>
  <c r="B258" i="18"/>
  <c r="J258" i="18" s="1"/>
  <c r="Z257" i="18"/>
  <c r="E257" i="18"/>
  <c r="G257" i="18" s="1"/>
  <c r="B257" i="18"/>
  <c r="Z256" i="18"/>
  <c r="E256" i="18"/>
  <c r="G256" i="18" s="1"/>
  <c r="B256" i="18"/>
  <c r="E258" i="18" s="1"/>
  <c r="G258" i="18" s="1"/>
  <c r="Z255" i="18"/>
  <c r="M255" i="18"/>
  <c r="L255" i="18"/>
  <c r="J255" i="18"/>
  <c r="I255" i="18"/>
  <c r="H255" i="18"/>
  <c r="E255" i="18"/>
  <c r="G255" i="18" s="1"/>
  <c r="Z254" i="18"/>
  <c r="B254" i="18"/>
  <c r="L254" i="18" s="1"/>
  <c r="Z253" i="18"/>
  <c r="B253" i="18"/>
  <c r="L253" i="18" s="1"/>
  <c r="Z252" i="18"/>
  <c r="I252" i="18"/>
  <c r="B252" i="18"/>
  <c r="J252" i="18" s="1"/>
  <c r="Z251" i="18"/>
  <c r="B251" i="18"/>
  <c r="Z250" i="18"/>
  <c r="B250" i="18"/>
  <c r="I250" i="18" s="1"/>
  <c r="Z249" i="18"/>
  <c r="B249" i="18"/>
  <c r="I249" i="18" s="1"/>
  <c r="Z248" i="18"/>
  <c r="B248" i="18"/>
  <c r="I248" i="18" s="1"/>
  <c r="Z247" i="18"/>
  <c r="B247" i="18"/>
  <c r="E248" i="18" s="1"/>
  <c r="G248" i="18" s="1"/>
  <c r="Z246" i="18"/>
  <c r="B246" i="18"/>
  <c r="M246" i="18" s="1"/>
  <c r="Z245" i="18"/>
  <c r="B245" i="18"/>
  <c r="H245" i="18" s="1"/>
  <c r="Z244" i="18"/>
  <c r="B244" i="18"/>
  <c r="H244" i="18" s="1"/>
  <c r="Z243" i="18"/>
  <c r="B243" i="18"/>
  <c r="I243" i="18" s="1"/>
  <c r="Z242" i="18"/>
  <c r="E242" i="18"/>
  <c r="G242" i="18" s="1"/>
  <c r="B242" i="18"/>
  <c r="J242" i="18" s="1"/>
  <c r="Z241" i="18"/>
  <c r="M241" i="18"/>
  <c r="L241" i="18"/>
  <c r="J241" i="18"/>
  <c r="I241" i="18"/>
  <c r="H241" i="18"/>
  <c r="E241" i="18"/>
  <c r="G241" i="18" s="1"/>
  <c r="Z240" i="18"/>
  <c r="B240" i="18"/>
  <c r="Z239" i="18"/>
  <c r="B239" i="18"/>
  <c r="J239" i="18" s="1"/>
  <c r="Z238" i="18"/>
  <c r="B238" i="18"/>
  <c r="Z237" i="18"/>
  <c r="B237" i="18"/>
  <c r="M237" i="18" s="1"/>
  <c r="Z236" i="18"/>
  <c r="J236" i="18"/>
  <c r="I236" i="18"/>
  <c r="H236" i="18"/>
  <c r="B236" i="18"/>
  <c r="E238" i="18" s="1"/>
  <c r="G238" i="18" s="1"/>
  <c r="Z235" i="18"/>
  <c r="B235" i="18"/>
  <c r="I235" i="18" s="1"/>
  <c r="Z234" i="18"/>
  <c r="B234" i="18"/>
  <c r="M234" i="18" s="1"/>
  <c r="Z233" i="18"/>
  <c r="B233" i="18"/>
  <c r="E234" i="18" s="1"/>
  <c r="G234" i="18" s="1"/>
  <c r="Z232" i="18"/>
  <c r="B232" i="18"/>
  <c r="Z231" i="18"/>
  <c r="B231" i="18"/>
  <c r="J231" i="18" s="1"/>
  <c r="Z230" i="18"/>
  <c r="B230" i="18"/>
  <c r="H230" i="18" s="1"/>
  <c r="Z229" i="18"/>
  <c r="B229" i="18"/>
  <c r="L229" i="18" s="1"/>
  <c r="Z228" i="18"/>
  <c r="E228" i="18"/>
  <c r="G228" i="18" s="1"/>
  <c r="B228" i="18"/>
  <c r="M228" i="18" s="1"/>
  <c r="Z227" i="18"/>
  <c r="M227" i="18"/>
  <c r="L227" i="18"/>
  <c r="J227" i="18"/>
  <c r="I227" i="18"/>
  <c r="H227" i="18"/>
  <c r="E227" i="18"/>
  <c r="G227" i="18" s="1"/>
  <c r="Z226" i="18"/>
  <c r="B226" i="18"/>
  <c r="Z225" i="18"/>
  <c r="B225" i="18"/>
  <c r="M225" i="18" s="1"/>
  <c r="Z224" i="18"/>
  <c r="B224" i="18"/>
  <c r="E225" i="18" s="1"/>
  <c r="G225" i="18" s="1"/>
  <c r="Z223" i="18"/>
  <c r="B223" i="18"/>
  <c r="I223" i="18" s="1"/>
  <c r="Z222" i="18"/>
  <c r="B222" i="18"/>
  <c r="Z221" i="18"/>
  <c r="B221" i="18"/>
  <c r="M221" i="18" s="1"/>
  <c r="Z220" i="18"/>
  <c r="E220" i="18"/>
  <c r="G220" i="18" s="1"/>
  <c r="B220" i="18"/>
  <c r="I220" i="18" s="1"/>
  <c r="Z219" i="18"/>
  <c r="M219" i="18"/>
  <c r="L219" i="18"/>
  <c r="J219" i="18"/>
  <c r="I219" i="18"/>
  <c r="H219" i="18"/>
  <c r="E219" i="18"/>
  <c r="G219" i="18" s="1"/>
  <c r="Z218" i="18"/>
  <c r="B218" i="18"/>
  <c r="L218" i="18" s="1"/>
  <c r="Z217" i="18"/>
  <c r="B217" i="18"/>
  <c r="I217" i="18" s="1"/>
  <c r="Z216" i="18"/>
  <c r="B216" i="18"/>
  <c r="M216" i="18" s="1"/>
  <c r="Z215" i="18"/>
  <c r="B215" i="18"/>
  <c r="E216" i="18" s="1"/>
  <c r="G216" i="18" s="1"/>
  <c r="Z214" i="18"/>
  <c r="B214" i="18"/>
  <c r="Z213" i="18"/>
  <c r="B213" i="18"/>
  <c r="E215" i="18" s="1"/>
  <c r="G215" i="18" s="1"/>
  <c r="Z212" i="18"/>
  <c r="J212" i="18"/>
  <c r="B212" i="18"/>
  <c r="M212" i="18" s="1"/>
  <c r="Z211" i="18"/>
  <c r="M211" i="18"/>
  <c r="L211" i="18"/>
  <c r="J211" i="18"/>
  <c r="I211" i="18"/>
  <c r="H211" i="18"/>
  <c r="E211" i="18"/>
  <c r="G211" i="18" s="1"/>
  <c r="Z210" i="18"/>
  <c r="B210" i="18"/>
  <c r="Z209" i="18"/>
  <c r="L209" i="18"/>
  <c r="H209" i="18"/>
  <c r="B209" i="18"/>
  <c r="I209" i="18" s="1"/>
  <c r="Z208" i="18"/>
  <c r="H208" i="18"/>
  <c r="B208" i="18"/>
  <c r="E209" i="18" s="1"/>
  <c r="G209" i="18" s="1"/>
  <c r="Z207" i="18"/>
  <c r="I207" i="18"/>
  <c r="H207" i="18"/>
  <c r="B207" i="18"/>
  <c r="L207" i="18" s="1"/>
  <c r="Z206" i="18"/>
  <c r="B206" i="18"/>
  <c r="J206" i="18" s="1"/>
  <c r="Z205" i="18"/>
  <c r="B205" i="18"/>
  <c r="E207" i="18" s="1"/>
  <c r="Z204" i="18"/>
  <c r="B204" i="18"/>
  <c r="J204" i="18" s="1"/>
  <c r="Z203" i="18"/>
  <c r="G203" i="18"/>
  <c r="E203" i="18"/>
  <c r="B203" i="18"/>
  <c r="I203" i="18" s="1"/>
  <c r="Z202" i="18"/>
  <c r="M202" i="18"/>
  <c r="L202" i="18"/>
  <c r="J202" i="18"/>
  <c r="I202" i="18"/>
  <c r="H202" i="18"/>
  <c r="E202" i="18"/>
  <c r="G202" i="18" s="1"/>
  <c r="Z201" i="18"/>
  <c r="B201" i="18"/>
  <c r="Z200" i="18"/>
  <c r="B200" i="18"/>
  <c r="I200" i="18" s="1"/>
  <c r="Z199" i="18"/>
  <c r="J199" i="18"/>
  <c r="I199" i="18"/>
  <c r="B199" i="18"/>
  <c r="E200" i="18" s="1"/>
  <c r="G200" i="18" s="1"/>
  <c r="Z198" i="18"/>
  <c r="B198" i="18"/>
  <c r="Z197" i="18"/>
  <c r="B197" i="18"/>
  <c r="H197" i="18" s="1"/>
  <c r="Z196" i="18"/>
  <c r="B196" i="18"/>
  <c r="E198" i="18" s="1"/>
  <c r="G198" i="18" s="1"/>
  <c r="Z195" i="18"/>
  <c r="B195" i="18"/>
  <c r="M195" i="18" s="1"/>
  <c r="Z194" i="18"/>
  <c r="E194" i="18"/>
  <c r="G194" i="18" s="1"/>
  <c r="B194" i="18"/>
  <c r="L194" i="18" s="1"/>
  <c r="Z193" i="18"/>
  <c r="M193" i="18"/>
  <c r="L193" i="18"/>
  <c r="J193" i="18"/>
  <c r="I193" i="18"/>
  <c r="H193" i="18"/>
  <c r="K193" i="18" s="1"/>
  <c r="E193" i="18"/>
  <c r="G193" i="18" s="1"/>
  <c r="Z192" i="18"/>
  <c r="B192" i="18"/>
  <c r="Z191" i="18"/>
  <c r="J191" i="18"/>
  <c r="I191" i="18"/>
  <c r="B191" i="18"/>
  <c r="L191" i="18" s="1"/>
  <c r="Z190" i="18"/>
  <c r="B190" i="18"/>
  <c r="E192" i="18" s="1"/>
  <c r="G192" i="18" s="1"/>
  <c r="Z189" i="18"/>
  <c r="B189" i="18"/>
  <c r="Z188" i="18"/>
  <c r="B188" i="18"/>
  <c r="J188" i="18" s="1"/>
  <c r="Z187" i="18"/>
  <c r="B187" i="18"/>
  <c r="M187" i="18" s="1"/>
  <c r="Z186" i="18"/>
  <c r="M186" i="18"/>
  <c r="B186" i="18"/>
  <c r="I186" i="18" s="1"/>
  <c r="Z185" i="18"/>
  <c r="E185" i="18"/>
  <c r="G185" i="18" s="1"/>
  <c r="B185" i="18"/>
  <c r="Z184" i="18"/>
  <c r="M184" i="18"/>
  <c r="L184" i="18"/>
  <c r="J184" i="18"/>
  <c r="I184" i="18"/>
  <c r="H184" i="18"/>
  <c r="G184" i="18"/>
  <c r="E184" i="18"/>
  <c r="Z183" i="18"/>
  <c r="B183" i="18"/>
  <c r="Z182" i="18"/>
  <c r="B182" i="18"/>
  <c r="L182" i="18" s="1"/>
  <c r="Z181" i="18"/>
  <c r="B181" i="18"/>
  <c r="I181" i="18" s="1"/>
  <c r="Z180" i="18"/>
  <c r="B180" i="18"/>
  <c r="L180" i="18" s="1"/>
  <c r="Z179" i="18"/>
  <c r="B179" i="18"/>
  <c r="J179" i="18" s="1"/>
  <c r="Z178" i="18"/>
  <c r="B178" i="18"/>
  <c r="M178" i="18" s="1"/>
  <c r="Z177" i="18"/>
  <c r="B177" i="18"/>
  <c r="J177" i="18" s="1"/>
  <c r="Z176" i="18"/>
  <c r="E176" i="18"/>
  <c r="G176" i="18" s="1"/>
  <c r="B176" i="18"/>
  <c r="Z175" i="18"/>
  <c r="M175" i="18"/>
  <c r="L175" i="18"/>
  <c r="J175" i="18"/>
  <c r="I175" i="18"/>
  <c r="H175" i="18"/>
  <c r="E175" i="18"/>
  <c r="G175" i="18" s="1"/>
  <c r="Z174" i="18"/>
  <c r="L174" i="18"/>
  <c r="B174" i="18"/>
  <c r="M174" i="18" s="1"/>
  <c r="Z173" i="18"/>
  <c r="B173" i="18"/>
  <c r="M173" i="18" s="1"/>
  <c r="Z172" i="18"/>
  <c r="B172" i="18"/>
  <c r="Z171" i="18"/>
  <c r="B171" i="18"/>
  <c r="J171" i="18" s="1"/>
  <c r="Z170" i="18"/>
  <c r="B170" i="18"/>
  <c r="E172" i="18" s="1"/>
  <c r="G172" i="18" s="1"/>
  <c r="Z169" i="18"/>
  <c r="B169" i="18"/>
  <c r="E171" i="18" s="1"/>
  <c r="G171" i="18" s="1"/>
  <c r="Z168" i="18"/>
  <c r="E168" i="18"/>
  <c r="G168" i="18" s="1"/>
  <c r="B168" i="18"/>
  <c r="Z167" i="18"/>
  <c r="M167" i="18"/>
  <c r="L167" i="18"/>
  <c r="J167" i="18"/>
  <c r="I167" i="18"/>
  <c r="H167" i="18"/>
  <c r="E167" i="18"/>
  <c r="Z166" i="18"/>
  <c r="J166" i="18"/>
  <c r="B166" i="18"/>
  <c r="Z165" i="18"/>
  <c r="B165" i="18"/>
  <c r="Z164" i="18"/>
  <c r="B164" i="18"/>
  <c r="I164" i="18" s="1"/>
  <c r="Z163" i="18"/>
  <c r="B163" i="18"/>
  <c r="J163" i="18" s="1"/>
  <c r="Z162" i="18"/>
  <c r="B162" i="18"/>
  <c r="M162" i="18" s="1"/>
  <c r="Z161" i="18"/>
  <c r="B161" i="18"/>
  <c r="Z160" i="18"/>
  <c r="E160" i="18"/>
  <c r="G160" i="18" s="1"/>
  <c r="B160" i="18"/>
  <c r="E161" i="18" s="1"/>
  <c r="G161" i="18" s="1"/>
  <c r="Z159" i="18"/>
  <c r="M159" i="18"/>
  <c r="L159" i="18"/>
  <c r="J159" i="18"/>
  <c r="I159" i="18"/>
  <c r="H159" i="18"/>
  <c r="E159" i="18"/>
  <c r="G159" i="18" s="1"/>
  <c r="Z158" i="18"/>
  <c r="B158" i="18"/>
  <c r="Z157" i="18"/>
  <c r="B157" i="18"/>
  <c r="M157" i="18" s="1"/>
  <c r="Z156" i="18"/>
  <c r="M156" i="18"/>
  <c r="B156" i="18"/>
  <c r="H156" i="18" s="1"/>
  <c r="Z155" i="18"/>
  <c r="B155" i="18"/>
  <c r="I155" i="18" s="1"/>
  <c r="Z154" i="18"/>
  <c r="B154" i="18"/>
  <c r="Z153" i="18"/>
  <c r="I153" i="18"/>
  <c r="E153" i="18"/>
  <c r="G153" i="18" s="1"/>
  <c r="B153" i="18"/>
  <c r="J153" i="18" s="1"/>
  <c r="Z152" i="18"/>
  <c r="M152" i="18"/>
  <c r="L152" i="18"/>
  <c r="J152" i="18"/>
  <c r="I152" i="18"/>
  <c r="H152" i="18"/>
  <c r="E152" i="18"/>
  <c r="G152" i="18" s="1"/>
  <c r="Z151" i="18"/>
  <c r="B151" i="18"/>
  <c r="M151" i="18" s="1"/>
  <c r="Z150" i="18"/>
  <c r="B150" i="18"/>
  <c r="I150" i="18" s="1"/>
  <c r="Z149" i="18"/>
  <c r="B149" i="18"/>
  <c r="H149" i="18" s="1"/>
  <c r="Z148" i="18"/>
  <c r="B148" i="18"/>
  <c r="L148" i="18" s="1"/>
  <c r="Z147" i="18"/>
  <c r="J147" i="18"/>
  <c r="B147" i="18"/>
  <c r="H147" i="18" s="1"/>
  <c r="Z146" i="18"/>
  <c r="E146" i="18"/>
  <c r="G146" i="18" s="1"/>
  <c r="B146" i="18"/>
  <c r="M146" i="18" s="1"/>
  <c r="Z145" i="18"/>
  <c r="M145" i="18"/>
  <c r="L145" i="18"/>
  <c r="J145" i="18"/>
  <c r="I145" i="18"/>
  <c r="H145" i="18"/>
  <c r="E145" i="18"/>
  <c r="Z144" i="18"/>
  <c r="B144" i="18"/>
  <c r="Z143" i="18"/>
  <c r="B143" i="18"/>
  <c r="Z142" i="18"/>
  <c r="B142" i="18"/>
  <c r="J142" i="18" s="1"/>
  <c r="Z141" i="18"/>
  <c r="B141" i="18"/>
  <c r="L141" i="18" s="1"/>
  <c r="Z140" i="18"/>
  <c r="B140" i="18"/>
  <c r="M140" i="18" s="1"/>
  <c r="Z139" i="18"/>
  <c r="E139" i="18"/>
  <c r="G139" i="18" s="1"/>
  <c r="B139" i="18"/>
  <c r="M139" i="18" s="1"/>
  <c r="Z138" i="18"/>
  <c r="M138" i="18"/>
  <c r="L138" i="18"/>
  <c r="J138" i="18"/>
  <c r="I138" i="18"/>
  <c r="H138" i="18"/>
  <c r="E138" i="18"/>
  <c r="G138" i="18" s="1"/>
  <c r="Z137" i="18"/>
  <c r="B137" i="18"/>
  <c r="J137" i="18" s="1"/>
  <c r="Z136" i="18"/>
  <c r="B136" i="18"/>
  <c r="I136" i="18" s="1"/>
  <c r="Z135" i="18"/>
  <c r="B135" i="18"/>
  <c r="L135" i="18" s="1"/>
  <c r="Z134" i="18"/>
  <c r="J134" i="18"/>
  <c r="E134" i="18"/>
  <c r="B134" i="18"/>
  <c r="L134" i="18" s="1"/>
  <c r="Z133" i="18"/>
  <c r="M133" i="18"/>
  <c r="L133" i="18"/>
  <c r="J133" i="18"/>
  <c r="I133" i="18"/>
  <c r="H133" i="18"/>
  <c r="E133" i="18"/>
  <c r="G133" i="18" s="1"/>
  <c r="Z132" i="18"/>
  <c r="B132" i="18"/>
  <c r="Z131" i="18"/>
  <c r="B131" i="18"/>
  <c r="J131" i="18" s="1"/>
  <c r="Z130" i="18"/>
  <c r="I130" i="18"/>
  <c r="B130" i="18"/>
  <c r="M130" i="18" s="1"/>
  <c r="Z129" i="18"/>
  <c r="E129" i="18"/>
  <c r="G129" i="18" s="1"/>
  <c r="B129" i="18"/>
  <c r="L129" i="18" s="1"/>
  <c r="Z128" i="18"/>
  <c r="M128" i="18"/>
  <c r="L128" i="18"/>
  <c r="J128" i="18"/>
  <c r="I128" i="18"/>
  <c r="H128" i="18"/>
  <c r="E128" i="18"/>
  <c r="Z127" i="18"/>
  <c r="J127" i="18"/>
  <c r="B127" i="18"/>
  <c r="Z126" i="18"/>
  <c r="B126" i="18"/>
  <c r="Z125" i="18"/>
  <c r="E125" i="18"/>
  <c r="G125" i="18" s="1"/>
  <c r="B125" i="18"/>
  <c r="I125" i="18" s="1"/>
  <c r="Z124" i="18"/>
  <c r="E124" i="18"/>
  <c r="G124" i="18" s="1"/>
  <c r="B124" i="18"/>
  <c r="M124" i="18" s="1"/>
  <c r="Z123" i="18"/>
  <c r="M123" i="18"/>
  <c r="L123" i="18"/>
  <c r="J123" i="18"/>
  <c r="I123" i="18"/>
  <c r="H123" i="18"/>
  <c r="E123" i="18"/>
  <c r="Z122" i="18"/>
  <c r="B122" i="18"/>
  <c r="M122" i="18" s="1"/>
  <c r="Z121" i="18"/>
  <c r="B121" i="18"/>
  <c r="Z120" i="18"/>
  <c r="L120" i="18"/>
  <c r="B120" i="18"/>
  <c r="J120" i="18" s="1"/>
  <c r="Z119" i="18"/>
  <c r="E119" i="18"/>
  <c r="G119" i="18" s="1"/>
  <c r="B119" i="18"/>
  <c r="Z118" i="18"/>
  <c r="M118" i="18"/>
  <c r="L118" i="18"/>
  <c r="J118" i="18"/>
  <c r="I118" i="18"/>
  <c r="H118" i="18"/>
  <c r="E118" i="18"/>
  <c r="G118" i="18" s="1"/>
  <c r="Z117" i="18"/>
  <c r="B117" i="18"/>
  <c r="Z116" i="18"/>
  <c r="B116" i="18"/>
  <c r="Z115" i="18"/>
  <c r="B115" i="18"/>
  <c r="Z114" i="18"/>
  <c r="E114" i="18"/>
  <c r="G114" i="18" s="1"/>
  <c r="B114" i="18"/>
  <c r="I114" i="18" s="1"/>
  <c r="Z113" i="18"/>
  <c r="M113" i="18"/>
  <c r="L113" i="18"/>
  <c r="J113" i="18"/>
  <c r="I113" i="18"/>
  <c r="H113" i="18"/>
  <c r="K113" i="18" s="1"/>
  <c r="E113" i="18"/>
  <c r="G113" i="18" s="1"/>
  <c r="Z112" i="18"/>
  <c r="B112" i="18"/>
  <c r="Z111" i="18"/>
  <c r="H111" i="18"/>
  <c r="B111" i="18"/>
  <c r="J111" i="18" s="1"/>
  <c r="Z110" i="18"/>
  <c r="B110" i="18"/>
  <c r="I110" i="18" s="1"/>
  <c r="Z109" i="18"/>
  <c r="E109" i="18"/>
  <c r="G109" i="18" s="1"/>
  <c r="B109" i="18"/>
  <c r="E110" i="18" s="1"/>
  <c r="G110" i="18" s="1"/>
  <c r="Z108" i="18"/>
  <c r="M108" i="18"/>
  <c r="L108" i="18"/>
  <c r="J108" i="18"/>
  <c r="I108" i="18"/>
  <c r="H108" i="18"/>
  <c r="E108" i="18"/>
  <c r="Z102" i="18"/>
  <c r="Z101" i="18"/>
  <c r="Z100" i="18"/>
  <c r="Z99" i="18"/>
  <c r="Z98" i="18"/>
  <c r="Z97" i="18"/>
  <c r="Z96" i="18"/>
  <c r="Z95" i="18"/>
  <c r="Z94" i="18"/>
  <c r="Z93" i="18"/>
  <c r="Z92" i="18"/>
  <c r="Z91" i="18"/>
  <c r="Z90" i="18"/>
  <c r="Z89" i="18"/>
  <c r="Z88" i="18"/>
  <c r="Z87" i="18"/>
  <c r="Z81" i="18"/>
  <c r="U81" i="18"/>
  <c r="T81" i="18"/>
  <c r="R81" i="18"/>
  <c r="P81" i="18"/>
  <c r="Q81" i="18" s="1"/>
  <c r="M81" i="18"/>
  <c r="K81" i="18"/>
  <c r="L81" i="18" s="1"/>
  <c r="I81" i="18"/>
  <c r="H81" i="18"/>
  <c r="Z80" i="18"/>
  <c r="U80" i="18"/>
  <c r="T80" i="18"/>
  <c r="R80" i="18"/>
  <c r="P80" i="18"/>
  <c r="M80" i="18"/>
  <c r="K80" i="18"/>
  <c r="L80" i="18" s="1"/>
  <c r="I80" i="18"/>
  <c r="O80" i="18" s="1"/>
  <c r="H80" i="18"/>
  <c r="Z79" i="18"/>
  <c r="U79" i="18"/>
  <c r="T79" i="18"/>
  <c r="R79" i="18"/>
  <c r="P79" i="18"/>
  <c r="M79" i="18"/>
  <c r="K79" i="18"/>
  <c r="L79" i="18" s="1"/>
  <c r="I79" i="18"/>
  <c r="O79" i="18" s="1"/>
  <c r="H79" i="18"/>
  <c r="Z78" i="18"/>
  <c r="U78" i="18"/>
  <c r="T78" i="18"/>
  <c r="R78" i="18"/>
  <c r="P78" i="18"/>
  <c r="Q78" i="18" s="1"/>
  <c r="M78" i="18"/>
  <c r="K78" i="18"/>
  <c r="L78" i="18" s="1"/>
  <c r="I78" i="18"/>
  <c r="H78" i="18"/>
  <c r="Z77" i="18"/>
  <c r="U77" i="18"/>
  <c r="T77" i="18"/>
  <c r="R77" i="18"/>
  <c r="P77" i="18"/>
  <c r="Q77" i="18" s="1"/>
  <c r="M77" i="18"/>
  <c r="K77" i="18"/>
  <c r="L77" i="18" s="1"/>
  <c r="I77" i="18"/>
  <c r="H77" i="18"/>
  <c r="Z76" i="18"/>
  <c r="U76" i="18"/>
  <c r="T76" i="18"/>
  <c r="R76" i="18"/>
  <c r="P76" i="18"/>
  <c r="Q76" i="18" s="1"/>
  <c r="M76" i="18"/>
  <c r="K76" i="18"/>
  <c r="I76" i="18"/>
  <c r="O76" i="18" s="1"/>
  <c r="H76" i="18"/>
  <c r="Z75" i="18"/>
  <c r="U75" i="18"/>
  <c r="T75" i="18"/>
  <c r="R75" i="18"/>
  <c r="P75" i="18"/>
  <c r="M75" i="18"/>
  <c r="L75" i="18"/>
  <c r="K75" i="18"/>
  <c r="I75" i="18"/>
  <c r="O75" i="18" s="1"/>
  <c r="H75" i="18"/>
  <c r="Z74" i="18"/>
  <c r="U74" i="18"/>
  <c r="T74" i="18"/>
  <c r="R74" i="18"/>
  <c r="P74" i="18"/>
  <c r="Q74" i="18" s="1"/>
  <c r="M74" i="18"/>
  <c r="K74" i="18"/>
  <c r="L74" i="18" s="1"/>
  <c r="I74" i="18"/>
  <c r="O74" i="18" s="1"/>
  <c r="H74" i="18"/>
  <c r="Z73" i="18"/>
  <c r="U73" i="18"/>
  <c r="T73" i="18"/>
  <c r="R73" i="18"/>
  <c r="P73" i="18"/>
  <c r="Q73" i="18" s="1"/>
  <c r="M73" i="18"/>
  <c r="K73" i="18"/>
  <c r="L73" i="18" s="1"/>
  <c r="I73" i="18"/>
  <c r="H73" i="18"/>
  <c r="Z72" i="18"/>
  <c r="U72" i="18"/>
  <c r="T72" i="18"/>
  <c r="R72" i="18"/>
  <c r="P72" i="18"/>
  <c r="M72" i="18"/>
  <c r="K72" i="18"/>
  <c r="L72" i="18" s="1"/>
  <c r="I72" i="18"/>
  <c r="O72" i="18" s="1"/>
  <c r="H72" i="18"/>
  <c r="Z71" i="18"/>
  <c r="U71" i="18"/>
  <c r="T71" i="18"/>
  <c r="R71" i="18"/>
  <c r="P71" i="18"/>
  <c r="Q71" i="18" s="1"/>
  <c r="M71" i="18"/>
  <c r="K71" i="18"/>
  <c r="I71" i="18"/>
  <c r="O71" i="18" s="1"/>
  <c r="H71" i="18"/>
  <c r="Z70" i="18"/>
  <c r="U70" i="18"/>
  <c r="T70" i="18"/>
  <c r="R70" i="18"/>
  <c r="P70" i="18"/>
  <c r="Q70" i="18" s="1"/>
  <c r="M70" i="18"/>
  <c r="K70" i="18"/>
  <c r="I70" i="18"/>
  <c r="O70" i="18" s="1"/>
  <c r="H70" i="18"/>
  <c r="Z69" i="18"/>
  <c r="U69" i="18"/>
  <c r="T69" i="18"/>
  <c r="R69" i="18"/>
  <c r="P69" i="18"/>
  <c r="Q69" i="18" s="1"/>
  <c r="M69" i="18"/>
  <c r="K69" i="18"/>
  <c r="N69" i="18" s="1"/>
  <c r="I69" i="18"/>
  <c r="H69" i="18"/>
  <c r="Z68" i="18"/>
  <c r="U68" i="18"/>
  <c r="T68" i="18"/>
  <c r="R68" i="18"/>
  <c r="P68" i="18"/>
  <c r="Q68" i="18" s="1"/>
  <c r="M68" i="18"/>
  <c r="K68" i="18"/>
  <c r="I68" i="18"/>
  <c r="O68" i="18" s="1"/>
  <c r="H68" i="18"/>
  <c r="Z67" i="18"/>
  <c r="U67" i="18"/>
  <c r="T67" i="18"/>
  <c r="R67" i="18"/>
  <c r="P67" i="18"/>
  <c r="M67" i="18"/>
  <c r="K67" i="18"/>
  <c r="L67" i="18" s="1"/>
  <c r="I67" i="18"/>
  <c r="O67" i="18" s="1"/>
  <c r="H67" i="18"/>
  <c r="Z66" i="18"/>
  <c r="U66" i="18"/>
  <c r="T66" i="18"/>
  <c r="R66" i="18"/>
  <c r="P66" i="18"/>
  <c r="M66" i="18"/>
  <c r="K66" i="18"/>
  <c r="L66" i="18" s="1"/>
  <c r="I66" i="18"/>
  <c r="H66" i="18"/>
  <c r="Z65" i="18"/>
  <c r="U65" i="18"/>
  <c r="T65" i="18"/>
  <c r="R65" i="18"/>
  <c r="P65" i="18"/>
  <c r="Q65" i="18" s="1"/>
  <c r="M65" i="18"/>
  <c r="K65" i="18"/>
  <c r="I65" i="18"/>
  <c r="H65" i="18"/>
  <c r="Z64" i="18"/>
  <c r="U64" i="18"/>
  <c r="T64" i="18"/>
  <c r="R64" i="18"/>
  <c r="P64" i="18"/>
  <c r="M64" i="18"/>
  <c r="K64" i="18"/>
  <c r="N64" i="18" s="1"/>
  <c r="I64" i="18"/>
  <c r="O64" i="18" s="1"/>
  <c r="H64" i="18"/>
  <c r="Z63" i="18"/>
  <c r="U63" i="18"/>
  <c r="T63" i="18"/>
  <c r="R63" i="18"/>
  <c r="P63" i="18"/>
  <c r="Q63" i="18" s="1"/>
  <c r="M63" i="18"/>
  <c r="K63" i="18"/>
  <c r="I63" i="18"/>
  <c r="O63" i="18" s="1"/>
  <c r="H63" i="18"/>
  <c r="Z62" i="18"/>
  <c r="U62" i="18"/>
  <c r="T62" i="18"/>
  <c r="R62" i="18"/>
  <c r="P62" i="18"/>
  <c r="Q62" i="18" s="1"/>
  <c r="M62" i="18"/>
  <c r="K62" i="18"/>
  <c r="I62" i="18"/>
  <c r="O62" i="18" s="1"/>
  <c r="H62" i="18"/>
  <c r="Z61" i="18"/>
  <c r="U61" i="18"/>
  <c r="T61" i="18"/>
  <c r="R61" i="18"/>
  <c r="P61" i="18"/>
  <c r="Q61" i="18" s="1"/>
  <c r="M61" i="18"/>
  <c r="K61" i="18"/>
  <c r="L61" i="18" s="1"/>
  <c r="I61" i="18"/>
  <c r="O61" i="18" s="1"/>
  <c r="H61" i="18"/>
  <c r="Z60" i="18"/>
  <c r="U60" i="18"/>
  <c r="T60" i="18"/>
  <c r="R60" i="18"/>
  <c r="P60" i="18"/>
  <c r="Q60" i="18" s="1"/>
  <c r="M60" i="18"/>
  <c r="K60" i="18"/>
  <c r="I60" i="18"/>
  <c r="O60" i="18" s="1"/>
  <c r="H60" i="18"/>
  <c r="Z59" i="18"/>
  <c r="U59" i="18"/>
  <c r="T59" i="18"/>
  <c r="R59" i="18"/>
  <c r="Q59" i="18"/>
  <c r="P59" i="18"/>
  <c r="M59" i="18"/>
  <c r="K59" i="18"/>
  <c r="I59" i="18"/>
  <c r="O59" i="18" s="1"/>
  <c r="H59" i="18"/>
  <c r="Z58" i="18"/>
  <c r="U58" i="18"/>
  <c r="T58" i="18"/>
  <c r="R58" i="18"/>
  <c r="P58" i="18"/>
  <c r="Q58" i="18" s="1"/>
  <c r="M58" i="18"/>
  <c r="K58" i="18"/>
  <c r="I58" i="18"/>
  <c r="O58" i="18" s="1"/>
  <c r="H58" i="18"/>
  <c r="Z52" i="18"/>
  <c r="U52" i="18"/>
  <c r="T52" i="18"/>
  <c r="R52" i="18"/>
  <c r="P52" i="18"/>
  <c r="Q52" i="18" s="1"/>
  <c r="M52" i="18"/>
  <c r="K52" i="18"/>
  <c r="L52" i="18" s="1"/>
  <c r="I52" i="18"/>
  <c r="O52" i="18" s="1"/>
  <c r="H52" i="18"/>
  <c r="Z51" i="18"/>
  <c r="U51" i="18"/>
  <c r="T51" i="18"/>
  <c r="R51" i="18"/>
  <c r="P51" i="18"/>
  <c r="M51" i="18"/>
  <c r="K51" i="18"/>
  <c r="I51" i="18"/>
  <c r="O51" i="18" s="1"/>
  <c r="H51" i="18"/>
  <c r="Z50" i="18"/>
  <c r="U50" i="18"/>
  <c r="T50" i="18"/>
  <c r="R50" i="18"/>
  <c r="P50" i="18"/>
  <c r="M50" i="18"/>
  <c r="K50" i="18"/>
  <c r="I50" i="18"/>
  <c r="O50" i="18" s="1"/>
  <c r="H50" i="18"/>
  <c r="Z49" i="18"/>
  <c r="U49" i="18"/>
  <c r="T49" i="18"/>
  <c r="R49" i="18"/>
  <c r="P49" i="18"/>
  <c r="Q49" i="18" s="1"/>
  <c r="M49" i="18"/>
  <c r="L49" i="18"/>
  <c r="K49" i="18"/>
  <c r="I49" i="18"/>
  <c r="O49" i="18" s="1"/>
  <c r="H49" i="18"/>
  <c r="Z48" i="18"/>
  <c r="U48" i="18"/>
  <c r="T48" i="18"/>
  <c r="R48" i="18"/>
  <c r="P48" i="18"/>
  <c r="Q48" i="18" s="1"/>
  <c r="M48" i="18"/>
  <c r="K48" i="18"/>
  <c r="L48" i="18" s="1"/>
  <c r="I48" i="18"/>
  <c r="O48" i="18" s="1"/>
  <c r="H48" i="18"/>
  <c r="Z47" i="18"/>
  <c r="U47" i="18"/>
  <c r="T47" i="18"/>
  <c r="R47" i="18"/>
  <c r="P47" i="18"/>
  <c r="M47" i="18"/>
  <c r="K47" i="18"/>
  <c r="L47" i="18" s="1"/>
  <c r="I47" i="18"/>
  <c r="O47" i="18" s="1"/>
  <c r="H47" i="18"/>
  <c r="Z46" i="18"/>
  <c r="U46" i="18"/>
  <c r="T46" i="18"/>
  <c r="R46" i="18"/>
  <c r="P46" i="18"/>
  <c r="Q46" i="18" s="1"/>
  <c r="M46" i="18"/>
  <c r="K46" i="18"/>
  <c r="L46" i="18" s="1"/>
  <c r="I46" i="18"/>
  <c r="H46" i="18"/>
  <c r="Z45" i="18"/>
  <c r="U45" i="18"/>
  <c r="T45" i="18"/>
  <c r="R45" i="18"/>
  <c r="P45" i="18"/>
  <c r="M45" i="18"/>
  <c r="K45" i="18"/>
  <c r="L45" i="18" s="1"/>
  <c r="I45" i="18"/>
  <c r="O45" i="18" s="1"/>
  <c r="H45" i="18"/>
  <c r="Z44" i="18"/>
  <c r="U44" i="18"/>
  <c r="T44" i="18"/>
  <c r="R44" i="18"/>
  <c r="P44" i="18"/>
  <c r="Q44" i="18" s="1"/>
  <c r="M44" i="18"/>
  <c r="K44" i="18"/>
  <c r="L44" i="18" s="1"/>
  <c r="I44" i="18"/>
  <c r="O44" i="18" s="1"/>
  <c r="H44" i="18"/>
  <c r="Z43" i="18"/>
  <c r="U43" i="18"/>
  <c r="T43" i="18"/>
  <c r="R43" i="18"/>
  <c r="P43" i="18"/>
  <c r="M43" i="18"/>
  <c r="K43" i="18"/>
  <c r="L43" i="18" s="1"/>
  <c r="I43" i="18"/>
  <c r="H43" i="18"/>
  <c r="Z42" i="18"/>
  <c r="U42" i="18"/>
  <c r="T42" i="18"/>
  <c r="R42" i="18"/>
  <c r="P42" i="18"/>
  <c r="Q42" i="18" s="1"/>
  <c r="M42" i="18"/>
  <c r="K42" i="18"/>
  <c r="L42" i="18" s="1"/>
  <c r="I42" i="18"/>
  <c r="O42" i="18" s="1"/>
  <c r="H42" i="18"/>
  <c r="Z41" i="18"/>
  <c r="U41" i="18"/>
  <c r="T41" i="18"/>
  <c r="R41" i="18"/>
  <c r="P41" i="18"/>
  <c r="S41" i="18" s="1"/>
  <c r="M41" i="18"/>
  <c r="K41" i="18"/>
  <c r="L41" i="18" s="1"/>
  <c r="I41" i="18"/>
  <c r="O41" i="18" s="1"/>
  <c r="H41" i="18"/>
  <c r="Z40" i="18"/>
  <c r="U40" i="18"/>
  <c r="T40" i="18"/>
  <c r="R40" i="18"/>
  <c r="P40" i="18"/>
  <c r="Q40" i="18" s="1"/>
  <c r="M40" i="18"/>
  <c r="K40" i="18"/>
  <c r="L40" i="18" s="1"/>
  <c r="I40" i="18"/>
  <c r="H40" i="18"/>
  <c r="Z39" i="18"/>
  <c r="U39" i="18"/>
  <c r="T39" i="18"/>
  <c r="R39" i="18"/>
  <c r="P39" i="18"/>
  <c r="M39" i="18"/>
  <c r="K39" i="18"/>
  <c r="I39" i="18"/>
  <c r="O39" i="18" s="1"/>
  <c r="H39" i="18"/>
  <c r="Z38" i="18"/>
  <c r="U38" i="18"/>
  <c r="T38" i="18"/>
  <c r="R38" i="18"/>
  <c r="P38" i="18"/>
  <c r="M38" i="18"/>
  <c r="K38" i="18"/>
  <c r="L38" i="18" s="1"/>
  <c r="I38" i="18"/>
  <c r="O38" i="18" s="1"/>
  <c r="H38" i="18"/>
  <c r="Z37" i="18"/>
  <c r="U37" i="18"/>
  <c r="T37" i="18"/>
  <c r="R37" i="18"/>
  <c r="P37" i="18"/>
  <c r="Q37" i="18" s="1"/>
  <c r="M37" i="18"/>
  <c r="K37" i="18"/>
  <c r="I37" i="18"/>
  <c r="O37" i="18" s="1"/>
  <c r="H37" i="18"/>
  <c r="Z36" i="18"/>
  <c r="U36" i="18"/>
  <c r="T36" i="18"/>
  <c r="R36" i="18"/>
  <c r="P36" i="18"/>
  <c r="M36" i="18"/>
  <c r="K36" i="18"/>
  <c r="L36" i="18" s="1"/>
  <c r="I36" i="18"/>
  <c r="O36" i="18" s="1"/>
  <c r="H36" i="18"/>
  <c r="Z35" i="18"/>
  <c r="U35" i="18"/>
  <c r="T35" i="18"/>
  <c r="R35" i="18"/>
  <c r="P35" i="18"/>
  <c r="M35" i="18"/>
  <c r="K35" i="18"/>
  <c r="I35" i="18"/>
  <c r="O35" i="18" s="1"/>
  <c r="H35" i="18"/>
  <c r="Z34" i="18"/>
  <c r="U34" i="18"/>
  <c r="T34" i="18"/>
  <c r="R34" i="18"/>
  <c r="P34" i="18"/>
  <c r="Q34" i="18" s="1"/>
  <c r="M34" i="18"/>
  <c r="K34" i="18"/>
  <c r="L34" i="18" s="1"/>
  <c r="I34" i="18"/>
  <c r="O34" i="18" s="1"/>
  <c r="H34" i="18"/>
  <c r="Z33" i="18"/>
  <c r="U33" i="18"/>
  <c r="T33" i="18"/>
  <c r="R33" i="18"/>
  <c r="P33" i="18"/>
  <c r="Q33" i="18" s="1"/>
  <c r="M33" i="18"/>
  <c r="K33" i="18"/>
  <c r="I33" i="18"/>
  <c r="O33" i="18" s="1"/>
  <c r="H33" i="18"/>
  <c r="Z32" i="18"/>
  <c r="U32" i="18"/>
  <c r="T32" i="18"/>
  <c r="R32" i="18"/>
  <c r="P32" i="18"/>
  <c r="Q32" i="18" s="1"/>
  <c r="M32" i="18"/>
  <c r="K32" i="18"/>
  <c r="L32" i="18" s="1"/>
  <c r="I32" i="18"/>
  <c r="H32" i="18"/>
  <c r="Z31" i="18"/>
  <c r="U31" i="18"/>
  <c r="T31" i="18"/>
  <c r="R31" i="18"/>
  <c r="P31" i="18"/>
  <c r="Q31" i="18" s="1"/>
  <c r="M31" i="18"/>
  <c r="K31" i="18"/>
  <c r="L31" i="18" s="1"/>
  <c r="I31" i="18"/>
  <c r="O31" i="18" s="1"/>
  <c r="H31" i="18"/>
  <c r="Z30" i="18"/>
  <c r="U30" i="18"/>
  <c r="T30" i="18"/>
  <c r="R30" i="18"/>
  <c r="P30" i="18"/>
  <c r="Q30" i="18" s="1"/>
  <c r="M30" i="18"/>
  <c r="K30" i="18"/>
  <c r="L30" i="18" s="1"/>
  <c r="I30" i="18"/>
  <c r="H30" i="18"/>
  <c r="Z29" i="18"/>
  <c r="U29" i="18"/>
  <c r="T29" i="18"/>
  <c r="R29" i="18"/>
  <c r="P29" i="18"/>
  <c r="O29" i="18"/>
  <c r="M29" i="18"/>
  <c r="K29" i="18"/>
  <c r="N29" i="18" s="1"/>
  <c r="I29" i="18"/>
  <c r="H29" i="18"/>
  <c r="Z23" i="18"/>
  <c r="U23" i="18"/>
  <c r="T23" i="18"/>
  <c r="R23" i="18"/>
  <c r="P23" i="18"/>
  <c r="Q23" i="18" s="1"/>
  <c r="M23" i="18"/>
  <c r="K23" i="18"/>
  <c r="L23" i="18" s="1"/>
  <c r="I23" i="18"/>
  <c r="H23" i="18"/>
  <c r="Z22" i="18"/>
  <c r="U22" i="18"/>
  <c r="T22" i="18"/>
  <c r="R22" i="18"/>
  <c r="P22" i="18"/>
  <c r="M22" i="18"/>
  <c r="K22" i="18"/>
  <c r="I22" i="18"/>
  <c r="O22" i="18" s="1"/>
  <c r="H22" i="18"/>
  <c r="Z21" i="18"/>
  <c r="U21" i="18"/>
  <c r="T21" i="18"/>
  <c r="R21" i="18"/>
  <c r="P21" i="18"/>
  <c r="M21" i="18"/>
  <c r="K21" i="18"/>
  <c r="L21" i="18" s="1"/>
  <c r="I21" i="18"/>
  <c r="O21" i="18" s="1"/>
  <c r="H21" i="18"/>
  <c r="Z20" i="18"/>
  <c r="U20" i="18"/>
  <c r="T20" i="18"/>
  <c r="R20" i="18"/>
  <c r="P20" i="18"/>
  <c r="Q20" i="18" s="1"/>
  <c r="M20" i="18"/>
  <c r="K20" i="18"/>
  <c r="I20" i="18"/>
  <c r="H20" i="18"/>
  <c r="Z19" i="18"/>
  <c r="U19" i="18"/>
  <c r="T19" i="18"/>
  <c r="R19" i="18"/>
  <c r="P19" i="18"/>
  <c r="Q19" i="18" s="1"/>
  <c r="M19" i="18"/>
  <c r="K19" i="18"/>
  <c r="L19" i="18" s="1"/>
  <c r="I19" i="18"/>
  <c r="O19" i="18" s="1"/>
  <c r="H19" i="18"/>
  <c r="Z18" i="18"/>
  <c r="U18" i="18"/>
  <c r="T18" i="18"/>
  <c r="R18" i="18"/>
  <c r="P18" i="18"/>
  <c r="M18" i="18"/>
  <c r="K18" i="18"/>
  <c r="L18" i="18" s="1"/>
  <c r="I18" i="18"/>
  <c r="O18" i="18" s="1"/>
  <c r="H18" i="18"/>
  <c r="Z17" i="18"/>
  <c r="U17" i="18"/>
  <c r="T17" i="18"/>
  <c r="R17" i="18"/>
  <c r="P17" i="18"/>
  <c r="Q17" i="18" s="1"/>
  <c r="M17" i="18"/>
  <c r="K17" i="18"/>
  <c r="L17" i="18" s="1"/>
  <c r="I17" i="18"/>
  <c r="H17" i="18"/>
  <c r="Z16" i="18"/>
  <c r="U16" i="18"/>
  <c r="T16" i="18"/>
  <c r="R16" i="18"/>
  <c r="P16" i="18"/>
  <c r="M16" i="18"/>
  <c r="K16" i="18"/>
  <c r="I16" i="18"/>
  <c r="O16" i="18" s="1"/>
  <c r="H16" i="18"/>
  <c r="Z15" i="18"/>
  <c r="U15" i="18"/>
  <c r="T15" i="18"/>
  <c r="R15" i="18"/>
  <c r="P15" i="18"/>
  <c r="M15" i="18"/>
  <c r="K15" i="18"/>
  <c r="I15" i="18"/>
  <c r="O15" i="18" s="1"/>
  <c r="H15" i="18"/>
  <c r="Z14" i="18"/>
  <c r="U14" i="18"/>
  <c r="T14" i="18"/>
  <c r="R14" i="18"/>
  <c r="P14" i="18"/>
  <c r="Q14" i="18" s="1"/>
  <c r="M14" i="18"/>
  <c r="K14" i="18"/>
  <c r="I14" i="18"/>
  <c r="O14" i="18" s="1"/>
  <c r="H14" i="18"/>
  <c r="Z13" i="18"/>
  <c r="U13" i="18"/>
  <c r="T13" i="18"/>
  <c r="R13" i="18"/>
  <c r="P13" i="18"/>
  <c r="Q13" i="18" s="1"/>
  <c r="M13" i="18"/>
  <c r="K13" i="18"/>
  <c r="L13" i="18" s="1"/>
  <c r="I13" i="18"/>
  <c r="O13" i="18" s="1"/>
  <c r="H13" i="18"/>
  <c r="Z12" i="18"/>
  <c r="U12" i="18"/>
  <c r="T12" i="18"/>
  <c r="R12" i="18"/>
  <c r="P12" i="18"/>
  <c r="M12" i="18"/>
  <c r="K12" i="18"/>
  <c r="I12" i="18"/>
  <c r="O12" i="18" s="1"/>
  <c r="H12" i="18"/>
  <c r="Z11" i="18"/>
  <c r="U11" i="18"/>
  <c r="T11" i="18"/>
  <c r="R11" i="18"/>
  <c r="P11" i="18"/>
  <c r="Q11" i="18" s="1"/>
  <c r="M11" i="18"/>
  <c r="K11" i="18"/>
  <c r="L11" i="18" s="1"/>
  <c r="I11" i="18"/>
  <c r="O11" i="18" s="1"/>
  <c r="H11" i="18"/>
  <c r="Z10" i="18"/>
  <c r="U10" i="18"/>
  <c r="T10" i="18"/>
  <c r="R10" i="18"/>
  <c r="P10" i="18"/>
  <c r="Q10" i="18" s="1"/>
  <c r="M10" i="18"/>
  <c r="K10" i="18"/>
  <c r="N10" i="18" s="1"/>
  <c r="I10" i="18"/>
  <c r="O10" i="18" s="1"/>
  <c r="H10" i="18"/>
  <c r="Z9" i="18"/>
  <c r="U9" i="18"/>
  <c r="T9" i="18"/>
  <c r="R9" i="18"/>
  <c r="P9" i="18"/>
  <c r="Q9" i="18" s="1"/>
  <c r="M9" i="18"/>
  <c r="K9" i="18"/>
  <c r="L9" i="18" s="1"/>
  <c r="I9" i="18"/>
  <c r="H9" i="18"/>
  <c r="Z8" i="18"/>
  <c r="U8" i="18"/>
  <c r="T8" i="18"/>
  <c r="R8" i="18"/>
  <c r="P8" i="18"/>
  <c r="Q8" i="18" s="1"/>
  <c r="M8" i="18"/>
  <c r="K8" i="18"/>
  <c r="L8" i="18" s="1"/>
  <c r="I8" i="18"/>
  <c r="O8" i="18" s="1"/>
  <c r="H8" i="18"/>
  <c r="Z7" i="18"/>
  <c r="U7" i="18"/>
  <c r="T7" i="18"/>
  <c r="R7" i="18"/>
  <c r="P7" i="18"/>
  <c r="Q7" i="18" s="1"/>
  <c r="M7" i="18"/>
  <c r="K7" i="18"/>
  <c r="L7" i="18" s="1"/>
  <c r="I7" i="18"/>
  <c r="H7" i="18"/>
  <c r="Z6" i="18"/>
  <c r="U6" i="18"/>
  <c r="T6" i="18"/>
  <c r="R6" i="18"/>
  <c r="P6" i="18"/>
  <c r="Q6" i="18" s="1"/>
  <c r="M6" i="18"/>
  <c r="K6" i="18"/>
  <c r="I6" i="18"/>
  <c r="O6" i="18" s="1"/>
  <c r="H6" i="18"/>
  <c r="M111" i="18" l="1"/>
  <c r="I124" i="18"/>
  <c r="L130" i="18"/>
  <c r="H180" i="18"/>
  <c r="K227" i="18"/>
  <c r="H258" i="18"/>
  <c r="L261" i="18"/>
  <c r="H267" i="18"/>
  <c r="I285" i="18"/>
  <c r="J323" i="18"/>
  <c r="L360" i="18"/>
  <c r="M377" i="18"/>
  <c r="I395" i="18"/>
  <c r="H400" i="18"/>
  <c r="H403" i="18"/>
  <c r="M428" i="18"/>
  <c r="J481" i="18"/>
  <c r="M531" i="18"/>
  <c r="H540" i="18"/>
  <c r="E563" i="18"/>
  <c r="G563" i="18" s="1"/>
  <c r="I578" i="18"/>
  <c r="M605" i="18"/>
  <c r="E619" i="18"/>
  <c r="S17" i="18"/>
  <c r="S46" i="18"/>
  <c r="L124" i="18"/>
  <c r="I180" i="18"/>
  <c r="I267" i="18"/>
  <c r="E443" i="18"/>
  <c r="G443" i="18" s="1"/>
  <c r="M509" i="18"/>
  <c r="I540" i="18"/>
  <c r="J563" i="18"/>
  <c r="E616" i="18"/>
  <c r="G616" i="18" s="1"/>
  <c r="E147" i="18"/>
  <c r="G147" i="18" s="1"/>
  <c r="H162" i="18"/>
  <c r="M180" i="18"/>
  <c r="L398" i="18"/>
  <c r="L563" i="18"/>
  <c r="K620" i="18"/>
  <c r="R79" i="11"/>
  <c r="S79" i="11" s="1"/>
  <c r="T79" i="11" s="1"/>
  <c r="R101" i="11"/>
  <c r="S101" i="11" s="1"/>
  <c r="T101" i="11" s="1"/>
  <c r="R73" i="11"/>
  <c r="S73" i="11" s="1"/>
  <c r="T73" i="11" s="1"/>
  <c r="H136" i="18"/>
  <c r="H179" i="18"/>
  <c r="I266" i="18"/>
  <c r="E271" i="18"/>
  <c r="G271" i="18" s="1"/>
  <c r="M296" i="18"/>
  <c r="H326" i="18"/>
  <c r="K326" i="18" s="1"/>
  <c r="J373" i="18"/>
  <c r="I376" i="18"/>
  <c r="H494" i="18"/>
  <c r="H505" i="18"/>
  <c r="E510" i="18"/>
  <c r="G510" i="18" s="1"/>
  <c r="H604" i="18"/>
  <c r="N62" i="18"/>
  <c r="S20" i="18"/>
  <c r="N63" i="18"/>
  <c r="N71" i="18"/>
  <c r="L125" i="18"/>
  <c r="M136" i="18"/>
  <c r="L179" i="18"/>
  <c r="M209" i="18"/>
  <c r="L217" i="18"/>
  <c r="M263" i="18"/>
  <c r="L266" i="18"/>
  <c r="H269" i="18"/>
  <c r="J337" i="18"/>
  <c r="H352" i="18"/>
  <c r="L373" i="18"/>
  <c r="J383" i="18"/>
  <c r="L399" i="18"/>
  <c r="M404" i="18"/>
  <c r="L415" i="18"/>
  <c r="H424" i="18"/>
  <c r="L437" i="18"/>
  <c r="H442" i="18"/>
  <c r="H448" i="18"/>
  <c r="L498" i="18"/>
  <c r="J505" i="18"/>
  <c r="I508" i="18"/>
  <c r="I526" i="18"/>
  <c r="I529" i="18"/>
  <c r="J536" i="18"/>
  <c r="I547" i="18"/>
  <c r="E559" i="18"/>
  <c r="G559" i="18" s="1"/>
  <c r="L562" i="18"/>
  <c r="J588" i="18"/>
  <c r="S45" i="18"/>
  <c r="S73" i="18"/>
  <c r="L114" i="18"/>
  <c r="E214" i="18"/>
  <c r="H303" i="18"/>
  <c r="J306" i="18"/>
  <c r="M352" i="18"/>
  <c r="H412" i="18"/>
  <c r="L424" i="18"/>
  <c r="J442" i="18"/>
  <c r="E481" i="18"/>
  <c r="G481" i="18" s="1"/>
  <c r="L505" i="18"/>
  <c r="M526" i="18"/>
  <c r="M536" i="18"/>
  <c r="S12" i="18"/>
  <c r="E141" i="18"/>
  <c r="G141" i="18" s="1"/>
  <c r="E208" i="18"/>
  <c r="G208" i="18" s="1"/>
  <c r="E422" i="18"/>
  <c r="G422" i="18" s="1"/>
  <c r="K452" i="18"/>
  <c r="E492" i="18"/>
  <c r="G492" i="18" s="1"/>
  <c r="I605" i="18"/>
  <c r="M624" i="18"/>
  <c r="R84" i="11"/>
  <c r="S84" i="11" s="1"/>
  <c r="T84" i="11" s="1"/>
  <c r="T88" i="11" s="1"/>
  <c r="T83" i="11" s="1"/>
  <c r="R72" i="11"/>
  <c r="S72" i="11" s="1"/>
  <c r="T72" i="11" s="1"/>
  <c r="T75" i="11" s="1"/>
  <c r="T71" i="11" s="1"/>
  <c r="R227" i="11"/>
  <c r="S227" i="11" s="1"/>
  <c r="T227" i="11" s="1"/>
  <c r="T232" i="11" s="1"/>
  <c r="T226" i="11" s="1"/>
  <c r="R99" i="11"/>
  <c r="S99" i="11" s="1"/>
  <c r="T99" i="11" s="1"/>
  <c r="R78" i="11"/>
  <c r="S78" i="11" s="1"/>
  <c r="T78" i="11" s="1"/>
  <c r="R92" i="11"/>
  <c r="S92" i="11" s="1"/>
  <c r="T92" i="11" s="1"/>
  <c r="R98" i="11"/>
  <c r="S98" i="11" s="1"/>
  <c r="T98" i="11" s="1"/>
  <c r="R91" i="11"/>
  <c r="S91" i="11" s="1"/>
  <c r="T91" i="11" s="1"/>
  <c r="S29" i="18"/>
  <c r="S36" i="18"/>
  <c r="N58" i="18"/>
  <c r="L63" i="18"/>
  <c r="N70" i="18"/>
  <c r="S81" i="18"/>
  <c r="E126" i="18"/>
  <c r="G126" i="18" s="1"/>
  <c r="H140" i="18"/>
  <c r="H173" i="18"/>
  <c r="M179" i="18"/>
  <c r="E181" i="18"/>
  <c r="G181" i="18" s="1"/>
  <c r="E187" i="18"/>
  <c r="G187" i="18" s="1"/>
  <c r="H204" i="18"/>
  <c r="L215" i="18"/>
  <c r="J220" i="18"/>
  <c r="E262" i="18"/>
  <c r="G262" i="18" s="1"/>
  <c r="E302" i="18"/>
  <c r="G302" i="18" s="1"/>
  <c r="I304" i="18"/>
  <c r="H311" i="18"/>
  <c r="K311" i="18" s="1"/>
  <c r="L328" i="18"/>
  <c r="M341" i="18"/>
  <c r="J350" i="18"/>
  <c r="J361" i="18"/>
  <c r="H378" i="18"/>
  <c r="J381" i="18"/>
  <c r="J391" i="18"/>
  <c r="M403" i="18"/>
  <c r="M412" i="18"/>
  <c r="M421" i="18"/>
  <c r="I437" i="18"/>
  <c r="J439" i="18"/>
  <c r="L445" i="18"/>
  <c r="J447" i="18"/>
  <c r="J475" i="18"/>
  <c r="I493" i="18"/>
  <c r="J500" i="18"/>
  <c r="H507" i="18"/>
  <c r="E534" i="18"/>
  <c r="G534" i="18" s="1"/>
  <c r="L536" i="18"/>
  <c r="I545" i="18"/>
  <c r="L565" i="18"/>
  <c r="M577" i="18"/>
  <c r="L583" i="18"/>
  <c r="M585" i="18"/>
  <c r="L601" i="18"/>
  <c r="Q36" i="18"/>
  <c r="N59" i="18"/>
  <c r="S77" i="18"/>
  <c r="N80" i="18"/>
  <c r="E135" i="18"/>
  <c r="G135" i="18" s="1"/>
  <c r="I140" i="18"/>
  <c r="H181" i="18"/>
  <c r="I187" i="18"/>
  <c r="L204" i="18"/>
  <c r="M215" i="18"/>
  <c r="I262" i="18"/>
  <c r="E300" i="18"/>
  <c r="G300" i="18" s="1"/>
  <c r="J304" i="18"/>
  <c r="E326" i="18"/>
  <c r="G326" i="18" s="1"/>
  <c r="L361" i="18"/>
  <c r="L378" i="18"/>
  <c r="M475" i="18"/>
  <c r="M507" i="18"/>
  <c r="L534" i="18"/>
  <c r="M583" i="18"/>
  <c r="H609" i="18"/>
  <c r="S9" i="18"/>
  <c r="N14" i="18"/>
  <c r="N22" i="18"/>
  <c r="N33" i="18"/>
  <c r="N49" i="18"/>
  <c r="L64" i="18"/>
  <c r="L71" i="18"/>
  <c r="J130" i="18"/>
  <c r="M135" i="18"/>
  <c r="M137" i="18"/>
  <c r="J140" i="18"/>
  <c r="I147" i="18"/>
  <c r="J178" i="18"/>
  <c r="K184" i="18"/>
  <c r="E201" i="18"/>
  <c r="G201" i="18" s="1"/>
  <c r="M204" i="18"/>
  <c r="H218" i="18"/>
  <c r="E254" i="18"/>
  <c r="G254" i="18" s="1"/>
  <c r="M276" i="18"/>
  <c r="L304" i="18"/>
  <c r="M361" i="18"/>
  <c r="I366" i="18"/>
  <c r="J426" i="18"/>
  <c r="I429" i="18"/>
  <c r="M439" i="18"/>
  <c r="E450" i="18"/>
  <c r="G450" i="18" s="1"/>
  <c r="K468" i="18"/>
  <c r="E486" i="18"/>
  <c r="G486" i="18" s="1"/>
  <c r="M488" i="18"/>
  <c r="L491" i="18"/>
  <c r="L497" i="18"/>
  <c r="J503" i="18"/>
  <c r="E512" i="18"/>
  <c r="G512" i="18" s="1"/>
  <c r="K515" i="18"/>
  <c r="E539" i="18"/>
  <c r="G539" i="18" s="1"/>
  <c r="J560" i="18"/>
  <c r="E600" i="18"/>
  <c r="G600" i="18" s="1"/>
  <c r="I609" i="18"/>
  <c r="S43" i="18"/>
  <c r="S59" i="18"/>
  <c r="H134" i="18"/>
  <c r="I218" i="18"/>
  <c r="E221" i="18"/>
  <c r="G221" i="18" s="1"/>
  <c r="L270" i="18"/>
  <c r="E291" i="18"/>
  <c r="G291" i="18" s="1"/>
  <c r="M366" i="18"/>
  <c r="L429" i="18"/>
  <c r="E446" i="18"/>
  <c r="G446" i="18" s="1"/>
  <c r="L486" i="18"/>
  <c r="M503" i="18"/>
  <c r="L512" i="18"/>
  <c r="E542" i="18"/>
  <c r="M560" i="18"/>
  <c r="H600" i="18"/>
  <c r="I134" i="18"/>
  <c r="H164" i="18"/>
  <c r="H186" i="18"/>
  <c r="E188" i="18"/>
  <c r="G188" i="18" s="1"/>
  <c r="M218" i="18"/>
  <c r="L221" i="18"/>
  <c r="J224" i="18"/>
  <c r="M235" i="18"/>
  <c r="L237" i="18"/>
  <c r="I258" i="18"/>
  <c r="I261" i="18"/>
  <c r="E263" i="18"/>
  <c r="G263" i="18" s="1"/>
  <c r="L296" i="18"/>
  <c r="J301" i="18"/>
  <c r="L323" i="18"/>
  <c r="E332" i="18"/>
  <c r="G332" i="18" s="1"/>
  <c r="E390" i="18"/>
  <c r="G390" i="18" s="1"/>
  <c r="H398" i="18"/>
  <c r="E400" i="18"/>
  <c r="G400" i="18" s="1"/>
  <c r="J404" i="18"/>
  <c r="E417" i="18"/>
  <c r="G417" i="18" s="1"/>
  <c r="K435" i="18"/>
  <c r="J448" i="18"/>
  <c r="I476" i="18"/>
  <c r="M486" i="18"/>
  <c r="I501" i="18"/>
  <c r="H508" i="18"/>
  <c r="L531" i="18"/>
  <c r="H533" i="18"/>
  <c r="E535" i="18"/>
  <c r="G535" i="18" s="1"/>
  <c r="J537" i="18"/>
  <c r="J558" i="18"/>
  <c r="M578" i="18"/>
  <c r="K617" i="18"/>
  <c r="H622" i="18"/>
  <c r="K626" i="18"/>
  <c r="S30" i="18"/>
  <c r="S33" i="18"/>
  <c r="N47" i="18"/>
  <c r="L62" i="18"/>
  <c r="N68" i="18"/>
  <c r="S69" i="18"/>
  <c r="L111" i="18"/>
  <c r="L131" i="18"/>
  <c r="M134" i="18"/>
  <c r="J136" i="18"/>
  <c r="K138" i="18"/>
  <c r="L146" i="18"/>
  <c r="E148" i="18"/>
  <c r="G148" i="18" s="1"/>
  <c r="H151" i="18"/>
  <c r="E154" i="18"/>
  <c r="G154" i="18" s="1"/>
  <c r="I179" i="18"/>
  <c r="E183" i="18"/>
  <c r="G183" i="18" s="1"/>
  <c r="H250" i="18"/>
  <c r="J253" i="18"/>
  <c r="K268" i="18"/>
  <c r="L299" i="18"/>
  <c r="I325" i="18"/>
  <c r="L330" i="18"/>
  <c r="L359" i="18"/>
  <c r="H361" i="18"/>
  <c r="H365" i="18"/>
  <c r="K386" i="18"/>
  <c r="M398" i="18"/>
  <c r="I425" i="18"/>
  <c r="L430" i="18"/>
  <c r="I445" i="18"/>
  <c r="L476" i="18"/>
  <c r="E504" i="18"/>
  <c r="G504" i="18" s="1"/>
  <c r="J508" i="18"/>
  <c r="M543" i="18"/>
  <c r="E561" i="18"/>
  <c r="G561" i="18" s="1"/>
  <c r="I565" i="18"/>
  <c r="I583" i="18"/>
  <c r="E592" i="18"/>
  <c r="G592" i="18" s="1"/>
  <c r="I151" i="18"/>
  <c r="H220" i="18"/>
  <c r="E222" i="18"/>
  <c r="G222" i="18" s="1"/>
  <c r="M253" i="18"/>
  <c r="I365" i="18"/>
  <c r="L485" i="18"/>
  <c r="J565" i="18"/>
  <c r="M592" i="18"/>
  <c r="J601" i="18"/>
  <c r="K502" i="18"/>
  <c r="S37" i="18"/>
  <c r="S42" i="18"/>
  <c r="L58" i="18"/>
  <c r="L59" i="18"/>
  <c r="N60" i="18"/>
  <c r="L142" i="18"/>
  <c r="L147" i="18"/>
  <c r="I162" i="18"/>
  <c r="J164" i="18"/>
  <c r="I182" i="18"/>
  <c r="J187" i="18"/>
  <c r="I197" i="18"/>
  <c r="M207" i="18"/>
  <c r="L249" i="18"/>
  <c r="M261" i="18"/>
  <c r="H271" i="18"/>
  <c r="K271" i="18" s="1"/>
  <c r="L274" i="18"/>
  <c r="J277" i="18"/>
  <c r="H281" i="18"/>
  <c r="I300" i="18"/>
  <c r="J311" i="18"/>
  <c r="I319" i="18"/>
  <c r="H322" i="18"/>
  <c r="M337" i="18"/>
  <c r="E340" i="18"/>
  <c r="G340" i="18" s="1"/>
  <c r="L353" i="18"/>
  <c r="H368" i="18"/>
  <c r="M373" i="18"/>
  <c r="J397" i="18"/>
  <c r="I407" i="18"/>
  <c r="L448" i="18"/>
  <c r="M497" i="18"/>
  <c r="E514" i="18"/>
  <c r="G514" i="18" s="1"/>
  <c r="L533" i="18"/>
  <c r="E538" i="18"/>
  <c r="G538" i="18" s="1"/>
  <c r="M547" i="18"/>
  <c r="L556" i="18"/>
  <c r="I566" i="18"/>
  <c r="K610" i="18"/>
  <c r="H619" i="18"/>
  <c r="K619" i="18" s="1"/>
  <c r="S7" i="18"/>
  <c r="S10" i="18"/>
  <c r="N52" i="18"/>
  <c r="M147" i="18"/>
  <c r="J162" i="18"/>
  <c r="L164" i="18"/>
  <c r="J182" i="18"/>
  <c r="L197" i="18"/>
  <c r="H242" i="18"/>
  <c r="K242" i="18" s="1"/>
  <c r="M249" i="18"/>
  <c r="E264" i="18"/>
  <c r="G264" i="18" s="1"/>
  <c r="M271" i="18"/>
  <c r="I281" i="18"/>
  <c r="J300" i="18"/>
  <c r="H315" i="18"/>
  <c r="K315" i="18" s="1"/>
  <c r="L319" i="18"/>
  <c r="I322" i="18"/>
  <c r="M353" i="18"/>
  <c r="J368" i="18"/>
  <c r="L397" i="18"/>
  <c r="L407" i="18"/>
  <c r="E421" i="18"/>
  <c r="G421" i="18" s="1"/>
  <c r="M448" i="18"/>
  <c r="E476" i="18"/>
  <c r="G476" i="18" s="1"/>
  <c r="J502" i="18"/>
  <c r="H504" i="18"/>
  <c r="K504" i="18" s="1"/>
  <c r="E506" i="18"/>
  <c r="G506" i="18" s="1"/>
  <c r="L508" i="18"/>
  <c r="M533" i="18"/>
  <c r="H538" i="18"/>
  <c r="I574" i="18"/>
  <c r="I619" i="18"/>
  <c r="E112" i="18"/>
  <c r="G112" i="18" s="1"/>
  <c r="E121" i="18"/>
  <c r="G121" i="18" s="1"/>
  <c r="H129" i="18"/>
  <c r="K129" i="18" s="1"/>
  <c r="E132" i="18"/>
  <c r="G132" i="18" s="1"/>
  <c r="E136" i="18"/>
  <c r="G136" i="18" s="1"/>
  <c r="L162" i="18"/>
  <c r="M164" i="18"/>
  <c r="M197" i="18"/>
  <c r="H203" i="18"/>
  <c r="K203" i="18" s="1"/>
  <c r="E205" i="18"/>
  <c r="G205" i="18" s="1"/>
  <c r="E210" i="18"/>
  <c r="G210" i="18" s="1"/>
  <c r="E240" i="18"/>
  <c r="G240" i="18" s="1"/>
  <c r="L242" i="18"/>
  <c r="J281" i="18"/>
  <c r="L300" i="18"/>
  <c r="H305" i="18"/>
  <c r="K305" i="18" s="1"/>
  <c r="M319" i="18"/>
  <c r="J322" i="18"/>
  <c r="H340" i="18"/>
  <c r="L368" i="18"/>
  <c r="M407" i="18"/>
  <c r="K421" i="18"/>
  <c r="E438" i="18"/>
  <c r="G438" i="18" s="1"/>
  <c r="E487" i="18"/>
  <c r="K487" i="18" s="1"/>
  <c r="L502" i="18"/>
  <c r="J504" i="18"/>
  <c r="J538" i="18"/>
  <c r="M574" i="18"/>
  <c r="M619" i="18"/>
  <c r="N6" i="18"/>
  <c r="N39" i="18"/>
  <c r="N77" i="18"/>
  <c r="M129" i="18"/>
  <c r="K175" i="18"/>
  <c r="I178" i="18"/>
  <c r="J203" i="18"/>
  <c r="M242" i="18"/>
  <c r="I259" i="18"/>
  <c r="M281" i="18"/>
  <c r="M300" i="18"/>
  <c r="M322" i="18"/>
  <c r="I340" i="18"/>
  <c r="H366" i="18"/>
  <c r="M368" i="18"/>
  <c r="H382" i="18"/>
  <c r="K382" i="18" s="1"/>
  <c r="I427" i="18"/>
  <c r="I430" i="18"/>
  <c r="E473" i="18"/>
  <c r="G473" i="18" s="1"/>
  <c r="J491" i="18"/>
  <c r="M502" i="18"/>
  <c r="L504" i="18"/>
  <c r="L538" i="18"/>
  <c r="J553" i="18"/>
  <c r="L567" i="18"/>
  <c r="I588" i="18"/>
  <c r="E622" i="18"/>
  <c r="G622" i="18" s="1"/>
  <c r="N23" i="18"/>
  <c r="L203" i="18"/>
  <c r="E226" i="18"/>
  <c r="J340" i="18"/>
  <c r="M504" i="18"/>
  <c r="E509" i="18"/>
  <c r="G509" i="18" s="1"/>
  <c r="M538" i="18"/>
  <c r="N12" i="18"/>
  <c r="S32" i="18"/>
  <c r="N43" i="18"/>
  <c r="S52" i="18"/>
  <c r="S58" i="18"/>
  <c r="L70" i="18"/>
  <c r="N76" i="18"/>
  <c r="E115" i="18"/>
  <c r="G115" i="18" s="1"/>
  <c r="L136" i="18"/>
  <c r="L140" i="18"/>
  <c r="E144" i="18"/>
  <c r="G144" i="18" s="1"/>
  <c r="I148" i="18"/>
  <c r="H157" i="18"/>
  <c r="H163" i="18"/>
  <c r="E195" i="18"/>
  <c r="G195" i="18" s="1"/>
  <c r="M203" i="18"/>
  <c r="H206" i="18"/>
  <c r="I208" i="18"/>
  <c r="H213" i="18"/>
  <c r="L220" i="18"/>
  <c r="E223" i="18"/>
  <c r="G223" i="18" s="1"/>
  <c r="H228" i="18"/>
  <c r="K228" i="18" s="1"/>
  <c r="M233" i="18"/>
  <c r="H247" i="18"/>
  <c r="J262" i="18"/>
  <c r="H265" i="18"/>
  <c r="H272" i="18"/>
  <c r="I276" i="18"/>
  <c r="E279" i="18"/>
  <c r="G279" i="18" s="1"/>
  <c r="H284" i="18"/>
  <c r="K284" i="18" s="1"/>
  <c r="H299" i="18"/>
  <c r="M312" i="18"/>
  <c r="I328" i="18"/>
  <c r="I352" i="18"/>
  <c r="J366" i="18"/>
  <c r="H389" i="18"/>
  <c r="I392" i="18"/>
  <c r="M395" i="18"/>
  <c r="I398" i="18"/>
  <c r="I412" i="18"/>
  <c r="I434" i="18"/>
  <c r="M485" i="18"/>
  <c r="K488" i="18"/>
  <c r="M491" i="18"/>
  <c r="M498" i="18"/>
  <c r="J507" i="18"/>
  <c r="H509" i="18"/>
  <c r="H512" i="18"/>
  <c r="K512" i="18" s="1"/>
  <c r="I517" i="18"/>
  <c r="J526" i="18"/>
  <c r="H534" i="18"/>
  <c r="K534" i="18" s="1"/>
  <c r="M553" i="18"/>
  <c r="H560" i="18"/>
  <c r="M562" i="18"/>
  <c r="I581" i="18"/>
  <c r="K614" i="18"/>
  <c r="H616" i="18"/>
  <c r="K616" i="18" s="1"/>
  <c r="S39" i="18"/>
  <c r="K152" i="18"/>
  <c r="L157" i="18"/>
  <c r="I163" i="18"/>
  <c r="L206" i="18"/>
  <c r="K211" i="18"/>
  <c r="L213" i="18"/>
  <c r="M220" i="18"/>
  <c r="L223" i="18"/>
  <c r="E243" i="18"/>
  <c r="G243" i="18" s="1"/>
  <c r="I247" i="18"/>
  <c r="L272" i="18"/>
  <c r="J276" i="18"/>
  <c r="J279" i="18"/>
  <c r="I299" i="18"/>
  <c r="J328" i="18"/>
  <c r="J352" i="18"/>
  <c r="I389" i="18"/>
  <c r="J392" i="18"/>
  <c r="J428" i="18"/>
  <c r="H439" i="18"/>
  <c r="E441" i="18"/>
  <c r="G441" i="18" s="1"/>
  <c r="I447" i="18"/>
  <c r="J488" i="18"/>
  <c r="L507" i="18"/>
  <c r="J509" i="18"/>
  <c r="J512" i="18"/>
  <c r="E522" i="18"/>
  <c r="G522" i="18" s="1"/>
  <c r="L526" i="18"/>
  <c r="J534" i="18"/>
  <c r="H537" i="18"/>
  <c r="I560" i="18"/>
  <c r="E565" i="18"/>
  <c r="G565" i="18" s="1"/>
  <c r="E609" i="18"/>
  <c r="G609" i="18" s="1"/>
  <c r="I616" i="18"/>
  <c r="S22" i="18"/>
  <c r="N48" i="18"/>
  <c r="M206" i="18"/>
  <c r="M213" i="18"/>
  <c r="J247" i="18"/>
  <c r="K263" i="18"/>
  <c r="M279" i="18"/>
  <c r="J299" i="18"/>
  <c r="E341" i="18"/>
  <c r="G341" i="18" s="1"/>
  <c r="M392" i="18"/>
  <c r="E505" i="18"/>
  <c r="G505" i="18" s="1"/>
  <c r="O43" i="18"/>
  <c r="I111" i="18"/>
  <c r="E137" i="18"/>
  <c r="G137" i="18" s="1"/>
  <c r="M141" i="18"/>
  <c r="H155" i="18"/>
  <c r="E164" i="18"/>
  <c r="G164" i="18" s="1"/>
  <c r="M169" i="18"/>
  <c r="J181" i="18"/>
  <c r="M196" i="18"/>
  <c r="I204" i="18"/>
  <c r="J209" i="18"/>
  <c r="H217" i="18"/>
  <c r="H224" i="18"/>
  <c r="E244" i="18"/>
  <c r="G244" i="18" s="1"/>
  <c r="K255" i="18"/>
  <c r="L263" i="18"/>
  <c r="J266" i="18"/>
  <c r="E273" i="18"/>
  <c r="G273" i="18" s="1"/>
  <c r="H337" i="18"/>
  <c r="M409" i="18"/>
  <c r="J420" i="18"/>
  <c r="H437" i="18"/>
  <c r="K437" i="18" s="1"/>
  <c r="L475" i="18"/>
  <c r="I486" i="18"/>
  <c r="I497" i="18"/>
  <c r="J523" i="18"/>
  <c r="M537" i="18"/>
  <c r="I563" i="18"/>
  <c r="J577" i="18"/>
  <c r="K580" i="18"/>
  <c r="H599" i="18"/>
  <c r="K599" i="18" s="1"/>
  <c r="J609" i="18"/>
  <c r="H221" i="18"/>
  <c r="K221" i="18" s="1"/>
  <c r="I224" i="18"/>
  <c r="M244" i="18"/>
  <c r="I337" i="18"/>
  <c r="K481" i="18"/>
  <c r="J497" i="18"/>
  <c r="J210" i="18"/>
  <c r="M210" i="18"/>
  <c r="L210" i="18"/>
  <c r="H210" i="18"/>
  <c r="K210" i="18" s="1"/>
  <c r="Q43" i="18"/>
  <c r="M119" i="18"/>
  <c r="L119" i="18"/>
  <c r="N20" i="18"/>
  <c r="N21" i="18"/>
  <c r="N40" i="18"/>
  <c r="Q41" i="18"/>
  <c r="L122" i="18"/>
  <c r="I226" i="18"/>
  <c r="M226" i="18"/>
  <c r="L226" i="18"/>
  <c r="J226" i="18"/>
  <c r="H226" i="18"/>
  <c r="K226" i="18" s="1"/>
  <c r="M419" i="18"/>
  <c r="E420" i="18"/>
  <c r="K420" i="18" s="1"/>
  <c r="S48" i="18"/>
  <c r="M117" i="18"/>
  <c r="I117" i="18"/>
  <c r="I119" i="18"/>
  <c r="E572" i="18"/>
  <c r="G572" i="18" s="1"/>
  <c r="E576" i="18"/>
  <c r="G576" i="18" s="1"/>
  <c r="M571" i="18"/>
  <c r="L571" i="18"/>
  <c r="I571" i="18"/>
  <c r="H571" i="18"/>
  <c r="L60" i="18"/>
  <c r="J119" i="18"/>
  <c r="E191" i="18"/>
  <c r="G191" i="18" s="1"/>
  <c r="M190" i="18"/>
  <c r="I190" i="18"/>
  <c r="L190" i="18"/>
  <c r="J190" i="18"/>
  <c r="L336" i="18"/>
  <c r="M336" i="18"/>
  <c r="J336" i="18"/>
  <c r="I336" i="18"/>
  <c r="I192" i="18"/>
  <c r="M192" i="18"/>
  <c r="L192" i="18"/>
  <c r="J192" i="18"/>
  <c r="H192" i="18"/>
  <c r="K192" i="18" s="1"/>
  <c r="N38" i="18"/>
  <c r="L51" i="18"/>
  <c r="N51" i="18"/>
  <c r="O66" i="18"/>
  <c r="N66" i="18"/>
  <c r="H190" i="18"/>
  <c r="I185" i="18"/>
  <c r="E186" i="18"/>
  <c r="G186" i="18" s="1"/>
  <c r="J185" i="18"/>
  <c r="S14" i="18"/>
  <c r="O20" i="18"/>
  <c r="N35" i="18"/>
  <c r="L35" i="18"/>
  <c r="L112" i="18"/>
  <c r="M112" i="18"/>
  <c r="J112" i="18"/>
  <c r="I112" i="18"/>
  <c r="H112" i="18"/>
  <c r="K167" i="18"/>
  <c r="G167" i="18"/>
  <c r="E239" i="18"/>
  <c r="G239" i="18" s="1"/>
  <c r="I238" i="18"/>
  <c r="L238" i="18"/>
  <c r="L222" i="18"/>
  <c r="H222" i="18"/>
  <c r="S21" i="18"/>
  <c r="Q21" i="18"/>
  <c r="N37" i="18"/>
  <c r="S13" i="18"/>
  <c r="L10" i="18"/>
  <c r="N17" i="18"/>
  <c r="S18" i="18"/>
  <c r="S19" i="18"/>
  <c r="S31" i="18"/>
  <c r="J126" i="18"/>
  <c r="M126" i="18"/>
  <c r="J174" i="18"/>
  <c r="I174" i="18"/>
  <c r="H174" i="18"/>
  <c r="H214" i="18"/>
  <c r="M214" i="18"/>
  <c r="L214" i="18"/>
  <c r="I214" i="18"/>
  <c r="J214" i="18"/>
  <c r="J230" i="18"/>
  <c r="I230" i="18"/>
  <c r="M230" i="18"/>
  <c r="L230" i="18"/>
  <c r="E391" i="18"/>
  <c r="L390" i="18"/>
  <c r="L513" i="18"/>
  <c r="I513" i="18"/>
  <c r="H513" i="18"/>
  <c r="M513" i="18"/>
  <c r="J513" i="18"/>
  <c r="S65" i="18"/>
  <c r="I384" i="18"/>
  <c r="M384" i="18"/>
  <c r="H384" i="18"/>
  <c r="L384" i="18"/>
  <c r="L15" i="18"/>
  <c r="N15" i="18"/>
  <c r="N8" i="18"/>
  <c r="Q29" i="18"/>
  <c r="L76" i="18"/>
  <c r="M115" i="18"/>
  <c r="I115" i="18"/>
  <c r="L115" i="18"/>
  <c r="J115" i="18"/>
  <c r="I478" i="18"/>
  <c r="J478" i="18"/>
  <c r="E483" i="18"/>
  <c r="G483" i="18" s="1"/>
  <c r="L559" i="18"/>
  <c r="J559" i="18"/>
  <c r="H559" i="18"/>
  <c r="K559" i="18" s="1"/>
  <c r="G599" i="18"/>
  <c r="I256" i="18"/>
  <c r="J347" i="18"/>
  <c r="M347" i="18"/>
  <c r="N46" i="18"/>
  <c r="S62" i="18"/>
  <c r="S64" i="18"/>
  <c r="K118" i="18"/>
  <c r="E143" i="18"/>
  <c r="G143" i="18" s="1"/>
  <c r="I169" i="18"/>
  <c r="I196" i="18"/>
  <c r="J208" i="18"/>
  <c r="L224" i="18"/>
  <c r="H234" i="18"/>
  <c r="L236" i="18"/>
  <c r="E245" i="18"/>
  <c r="G245" i="18" s="1"/>
  <c r="L247" i="18"/>
  <c r="M252" i="18"/>
  <c r="M256" i="18"/>
  <c r="J267" i="18"/>
  <c r="M267" i="18"/>
  <c r="M269" i="18"/>
  <c r="I269" i="18"/>
  <c r="E275" i="18"/>
  <c r="G275" i="18" s="1"/>
  <c r="K282" i="18"/>
  <c r="I305" i="18"/>
  <c r="E306" i="18"/>
  <c r="G306" i="18" s="1"/>
  <c r="L344" i="18"/>
  <c r="H347" i="18"/>
  <c r="E361" i="18"/>
  <c r="E379" i="18"/>
  <c r="G379" i="18" s="1"/>
  <c r="J378" i="18"/>
  <c r="I400" i="18"/>
  <c r="J400" i="18"/>
  <c r="L400" i="18"/>
  <c r="E410" i="18"/>
  <c r="G410" i="18" s="1"/>
  <c r="I436" i="18"/>
  <c r="H436" i="18"/>
  <c r="K436" i="18" s="1"/>
  <c r="L440" i="18"/>
  <c r="E442" i="18"/>
  <c r="G442" i="18" s="1"/>
  <c r="M440" i="18"/>
  <c r="E489" i="18"/>
  <c r="G489" i="18" s="1"/>
  <c r="M500" i="18"/>
  <c r="L500" i="18"/>
  <c r="I500" i="18"/>
  <c r="H500" i="18"/>
  <c r="K500" i="18" s="1"/>
  <c r="K530" i="18"/>
  <c r="J540" i="18"/>
  <c r="I543" i="18"/>
  <c r="M604" i="18"/>
  <c r="I604" i="18"/>
  <c r="J618" i="18"/>
  <c r="M618" i="18"/>
  <c r="I618" i="18"/>
  <c r="L252" i="18"/>
  <c r="L275" i="18"/>
  <c r="J275" i="18"/>
  <c r="H275" i="18"/>
  <c r="K295" i="18"/>
  <c r="I307" i="18"/>
  <c r="M307" i="18"/>
  <c r="J307" i="18"/>
  <c r="S38" i="18"/>
  <c r="S51" i="18"/>
  <c r="E158" i="18"/>
  <c r="G158" i="18" s="1"/>
  <c r="J160" i="18"/>
  <c r="J169" i="18"/>
  <c r="E180" i="18"/>
  <c r="G180" i="18" s="1"/>
  <c r="L181" i="18"/>
  <c r="J196" i="18"/>
  <c r="L205" i="18"/>
  <c r="L208" i="18"/>
  <c r="M224" i="18"/>
  <c r="M236" i="18"/>
  <c r="H243" i="18"/>
  <c r="M247" i="18"/>
  <c r="E250" i="18"/>
  <c r="G250" i="18" s="1"/>
  <c r="J271" i="18"/>
  <c r="L271" i="18"/>
  <c r="I275" i="18"/>
  <c r="L307" i="18"/>
  <c r="I330" i="18"/>
  <c r="H330" i="18"/>
  <c r="J330" i="18"/>
  <c r="M344" i="18"/>
  <c r="E351" i="18"/>
  <c r="G351" i="18" s="1"/>
  <c r="I391" i="18"/>
  <c r="M391" i="18"/>
  <c r="M410" i="18"/>
  <c r="M413" i="18"/>
  <c r="H413" i="18"/>
  <c r="J425" i="18"/>
  <c r="E426" i="18"/>
  <c r="L425" i="18"/>
  <c r="H425" i="18"/>
  <c r="E430" i="18"/>
  <c r="E428" i="18"/>
  <c r="G428" i="18" s="1"/>
  <c r="L446" i="18"/>
  <c r="I446" i="18"/>
  <c r="L474" i="18"/>
  <c r="I474" i="18"/>
  <c r="E479" i="18"/>
  <c r="G479" i="18" s="1"/>
  <c r="M511" i="18"/>
  <c r="J511" i="18"/>
  <c r="I511" i="18"/>
  <c r="H511" i="18"/>
  <c r="M514" i="18"/>
  <c r="L514" i="18"/>
  <c r="I514" i="18"/>
  <c r="E520" i="18"/>
  <c r="G520" i="18" s="1"/>
  <c r="M519" i="18"/>
  <c r="J519" i="18"/>
  <c r="I519" i="18"/>
  <c r="E524" i="18"/>
  <c r="G524" i="18" s="1"/>
  <c r="H519" i="18"/>
  <c r="L532" i="18"/>
  <c r="J532" i="18"/>
  <c r="L540" i="18"/>
  <c r="J543" i="18"/>
  <c r="K557" i="18"/>
  <c r="I559" i="18"/>
  <c r="N16" i="18"/>
  <c r="N31" i="18"/>
  <c r="L33" i="18"/>
  <c r="S35" i="18"/>
  <c r="S60" i="18"/>
  <c r="S76" i="18"/>
  <c r="K108" i="18"/>
  <c r="L169" i="18"/>
  <c r="M181" i="18"/>
  <c r="L196" i="18"/>
  <c r="M208" i="18"/>
  <c r="J243" i="18"/>
  <c r="K250" i="18"/>
  <c r="M273" i="18"/>
  <c r="L273" i="18"/>
  <c r="I273" i="18"/>
  <c r="M275" i="18"/>
  <c r="H289" i="18"/>
  <c r="L289" i="18"/>
  <c r="I289" i="18"/>
  <c r="L293" i="18"/>
  <c r="H293" i="18"/>
  <c r="L388" i="18"/>
  <c r="M388" i="18"/>
  <c r="I443" i="18"/>
  <c r="E444" i="18"/>
  <c r="G444" i="18" s="1"/>
  <c r="I471" i="18"/>
  <c r="L471" i="18"/>
  <c r="J474" i="18"/>
  <c r="L511" i="18"/>
  <c r="L519" i="18"/>
  <c r="I523" i="18"/>
  <c r="L543" i="18"/>
  <c r="M559" i="18"/>
  <c r="H566" i="18"/>
  <c r="J584" i="18"/>
  <c r="H584" i="18"/>
  <c r="K202" i="18"/>
  <c r="L243" i="18"/>
  <c r="J394" i="18"/>
  <c r="H394" i="18"/>
  <c r="E395" i="18"/>
  <c r="G395" i="18" s="1"/>
  <c r="E491" i="18"/>
  <c r="G491" i="18" s="1"/>
  <c r="H490" i="18"/>
  <c r="I490" i="18"/>
  <c r="M541" i="18"/>
  <c r="H541" i="18"/>
  <c r="L541" i="18"/>
  <c r="M582" i="18"/>
  <c r="E587" i="18"/>
  <c r="G587" i="18" s="1"/>
  <c r="L582" i="18"/>
  <c r="I582" i="18"/>
  <c r="S6" i="18"/>
  <c r="S8" i="18"/>
  <c r="N32" i="18"/>
  <c r="O46" i="18"/>
  <c r="H114" i="18"/>
  <c r="K114" i="18" s="1"/>
  <c r="H125" i="18"/>
  <c r="K125" i="18" s="1"/>
  <c r="I129" i="18"/>
  <c r="I139" i="18"/>
  <c r="I141" i="18"/>
  <c r="J148" i="18"/>
  <c r="J151" i="18"/>
  <c r="L163" i="18"/>
  <c r="I173" i="18"/>
  <c r="J180" i="18"/>
  <c r="J186" i="18"/>
  <c r="I194" i="18"/>
  <c r="E206" i="18"/>
  <c r="G206" i="18" s="1"/>
  <c r="J207" i="18"/>
  <c r="I221" i="18"/>
  <c r="H223" i="18"/>
  <c r="K223" i="18" s="1"/>
  <c r="H235" i="18"/>
  <c r="E237" i="18"/>
  <c r="G237" i="18" s="1"/>
  <c r="I239" i="18"/>
  <c r="M243" i="18"/>
  <c r="H246" i="18"/>
  <c r="H253" i="18"/>
  <c r="L269" i="18"/>
  <c r="I271" i="18"/>
  <c r="J273" i="18"/>
  <c r="E278" i="18"/>
  <c r="G278" i="18" s="1"/>
  <c r="H276" i="18"/>
  <c r="H278" i="18"/>
  <c r="M289" i="18"/>
  <c r="J293" i="18"/>
  <c r="J305" i="18"/>
  <c r="E308" i="18"/>
  <c r="G308" i="18" s="1"/>
  <c r="M323" i="18"/>
  <c r="H323" i="18"/>
  <c r="M325" i="18"/>
  <c r="J325" i="18"/>
  <c r="L325" i="18"/>
  <c r="H360" i="18"/>
  <c r="I360" i="18"/>
  <c r="I369" i="18"/>
  <c r="L391" i="18"/>
  <c r="I394" i="18"/>
  <c r="E411" i="18"/>
  <c r="G411" i="18" s="1"/>
  <c r="K418" i="18"/>
  <c r="L436" i="18"/>
  <c r="H446" i="18"/>
  <c r="E451" i="18"/>
  <c r="G451" i="18" s="1"/>
  <c r="J471" i="18"/>
  <c r="I477" i="18"/>
  <c r="M477" i="18"/>
  <c r="L477" i="18"/>
  <c r="J477" i="18"/>
  <c r="E482" i="18"/>
  <c r="G482" i="18" s="1"/>
  <c r="I480" i="18"/>
  <c r="M480" i="18"/>
  <c r="J480" i="18"/>
  <c r="H480" i="18"/>
  <c r="I483" i="18"/>
  <c r="M483" i="18"/>
  <c r="L483" i="18"/>
  <c r="H483" i="18"/>
  <c r="K483" i="18" s="1"/>
  <c r="J490" i="18"/>
  <c r="H496" i="18"/>
  <c r="M496" i="18"/>
  <c r="L496" i="18"/>
  <c r="I496" i="18"/>
  <c r="M501" i="18"/>
  <c r="J501" i="18"/>
  <c r="J514" i="18"/>
  <c r="M523" i="18"/>
  <c r="J541" i="18"/>
  <c r="L550" i="18"/>
  <c r="J566" i="18"/>
  <c r="H577" i="18"/>
  <c r="I577" i="18"/>
  <c r="E582" i="18"/>
  <c r="G582" i="18" s="1"/>
  <c r="I585" i="18"/>
  <c r="J585" i="18"/>
  <c r="L588" i="18"/>
  <c r="M600" i="18"/>
  <c r="L600" i="18"/>
  <c r="I600" i="18"/>
  <c r="E253" i="18"/>
  <c r="K253" i="18" s="1"/>
  <c r="I308" i="18"/>
  <c r="H308" i="18"/>
  <c r="J308" i="18"/>
  <c r="E335" i="18"/>
  <c r="G335" i="18" s="1"/>
  <c r="L334" i="18"/>
  <c r="I334" i="18"/>
  <c r="L356" i="18"/>
  <c r="H356" i="18"/>
  <c r="H414" i="18"/>
  <c r="K414" i="18" s="1"/>
  <c r="I414" i="18"/>
  <c r="L414" i="18"/>
  <c r="J628" i="18"/>
  <c r="L628" i="18"/>
  <c r="S16" i="18"/>
  <c r="S23" i="18"/>
  <c r="S40" i="18"/>
  <c r="S47" i="18"/>
  <c r="J114" i="18"/>
  <c r="J125" i="18"/>
  <c r="K128" i="18"/>
  <c r="J129" i="18"/>
  <c r="L151" i="18"/>
  <c r="M163" i="18"/>
  <c r="E165" i="18"/>
  <c r="G165" i="18" s="1"/>
  <c r="E182" i="18"/>
  <c r="G182" i="18" s="1"/>
  <c r="L186" i="18"/>
  <c r="E204" i="18"/>
  <c r="G204" i="18" s="1"/>
  <c r="J221" i="18"/>
  <c r="J223" i="18"/>
  <c r="H225" i="18"/>
  <c r="K225" i="18" s="1"/>
  <c r="I246" i="18"/>
  <c r="I253" i="18"/>
  <c r="J278" i="18"/>
  <c r="M293" i="18"/>
  <c r="E296" i="18"/>
  <c r="G296" i="18" s="1"/>
  <c r="H296" i="18"/>
  <c r="I296" i="18"/>
  <c r="I301" i="18"/>
  <c r="L301" i="18"/>
  <c r="E303" i="18"/>
  <c r="G303" i="18" s="1"/>
  <c r="L305" i="18"/>
  <c r="L308" i="18"/>
  <c r="E312" i="18"/>
  <c r="G312" i="18" s="1"/>
  <c r="L311" i="18"/>
  <c r="I311" i="18"/>
  <c r="J334" i="18"/>
  <c r="E352" i="18"/>
  <c r="K352" i="18" s="1"/>
  <c r="E360" i="18"/>
  <c r="G360" i="18" s="1"/>
  <c r="E366" i="18"/>
  <c r="G366" i="18" s="1"/>
  <c r="M365" i="18"/>
  <c r="J376" i="18"/>
  <c r="L376" i="18"/>
  <c r="H376" i="18"/>
  <c r="L383" i="18"/>
  <c r="H383" i="18"/>
  <c r="I383" i="18"/>
  <c r="M389" i="18"/>
  <c r="J389" i="18"/>
  <c r="L394" i="18"/>
  <c r="L401" i="18"/>
  <c r="I401" i="18"/>
  <c r="M414" i="18"/>
  <c r="E427" i="18"/>
  <c r="G427" i="18" s="1"/>
  <c r="H426" i="18"/>
  <c r="E434" i="18"/>
  <c r="G434" i="18" s="1"/>
  <c r="J429" i="18"/>
  <c r="H429" i="18"/>
  <c r="M436" i="18"/>
  <c r="K440" i="18"/>
  <c r="J446" i="18"/>
  <c r="I454" i="18"/>
  <c r="B456" i="18"/>
  <c r="I456" i="18" s="1"/>
  <c r="L454" i="18"/>
  <c r="M471" i="18"/>
  <c r="E475" i="18"/>
  <c r="G475" i="18" s="1"/>
  <c r="L490" i="18"/>
  <c r="M493" i="18"/>
  <c r="H493" i="18"/>
  <c r="E501" i="18"/>
  <c r="E560" i="18"/>
  <c r="G560" i="18" s="1"/>
  <c r="M566" i="18"/>
  <c r="H582" i="18"/>
  <c r="K582" i="18" s="1"/>
  <c r="M588" i="18"/>
  <c r="L607" i="18"/>
  <c r="M615" i="18"/>
  <c r="L615" i="18"/>
  <c r="J615" i="18"/>
  <c r="I615" i="18"/>
  <c r="J621" i="18"/>
  <c r="L621" i="18"/>
  <c r="M334" i="18"/>
  <c r="M346" i="18"/>
  <c r="H346" i="18"/>
  <c r="K367" i="18"/>
  <c r="M394" i="18"/>
  <c r="J409" i="18"/>
  <c r="I409" i="18"/>
  <c r="L409" i="18"/>
  <c r="M490" i="18"/>
  <c r="E493" i="18"/>
  <c r="G493" i="18" s="1"/>
  <c r="E533" i="18"/>
  <c r="G533" i="18" s="1"/>
  <c r="E540" i="18"/>
  <c r="G540" i="18" s="1"/>
  <c r="L535" i="18"/>
  <c r="H535" i="18"/>
  <c r="M542" i="18"/>
  <c r="L542" i="18"/>
  <c r="I542" i="18"/>
  <c r="J582" i="18"/>
  <c r="H595" i="18"/>
  <c r="I595" i="18"/>
  <c r="J595" i="18"/>
  <c r="K600" i="18"/>
  <c r="J613" i="18"/>
  <c r="I613" i="18"/>
  <c r="J246" i="18"/>
  <c r="E251" i="18"/>
  <c r="G251" i="18" s="1"/>
  <c r="J270" i="18"/>
  <c r="H270" i="18"/>
  <c r="K270" i="18" s="1"/>
  <c r="L278" i="18"/>
  <c r="J286" i="18"/>
  <c r="E287" i="18"/>
  <c r="G287" i="18" s="1"/>
  <c r="L286" i="18"/>
  <c r="H286" i="18"/>
  <c r="M308" i="18"/>
  <c r="S15" i="18"/>
  <c r="N65" i="18"/>
  <c r="M114" i="18"/>
  <c r="M125" i="18"/>
  <c r="K147" i="18"/>
  <c r="I206" i="18"/>
  <c r="L225" i="18"/>
  <c r="M229" i="18"/>
  <c r="H249" i="18"/>
  <c r="E274" i="18"/>
  <c r="G274" i="18" s="1"/>
  <c r="M278" i="18"/>
  <c r="I286" i="18"/>
  <c r="M304" i="18"/>
  <c r="H304" i="18"/>
  <c r="J318" i="18"/>
  <c r="E346" i="18"/>
  <c r="G346" i="18" s="1"/>
  <c r="E357" i="18"/>
  <c r="G357" i="18" s="1"/>
  <c r="K403" i="18"/>
  <c r="M469" i="18"/>
  <c r="J469" i="18"/>
  <c r="H469" i="18"/>
  <c r="K469" i="18" s="1"/>
  <c r="E470" i="18"/>
  <c r="G470" i="18" s="1"/>
  <c r="L472" i="18"/>
  <c r="M472" i="18"/>
  <c r="H472" i="18"/>
  <c r="M481" i="18"/>
  <c r="L481" i="18"/>
  <c r="I481" i="18"/>
  <c r="E531" i="18"/>
  <c r="G531" i="18" s="1"/>
  <c r="H531" i="18"/>
  <c r="H621" i="18"/>
  <c r="K621" i="18" s="1"/>
  <c r="K220" i="18"/>
  <c r="L244" i="18"/>
  <c r="J249" i="18"/>
  <c r="K258" i="18"/>
  <c r="I270" i="18"/>
  <c r="I272" i="18"/>
  <c r="J272" i="18"/>
  <c r="M286" i="18"/>
  <c r="E316" i="18"/>
  <c r="G316" i="18" s="1"/>
  <c r="I315" i="18"/>
  <c r="L315" i="18"/>
  <c r="L326" i="18"/>
  <c r="J326" i="18"/>
  <c r="E363" i="18"/>
  <c r="G363" i="18" s="1"/>
  <c r="M362" i="18"/>
  <c r="J362" i="18"/>
  <c r="E399" i="18"/>
  <c r="H409" i="18"/>
  <c r="K409" i="18" s="1"/>
  <c r="I424" i="18"/>
  <c r="J424" i="18"/>
  <c r="M447" i="18"/>
  <c r="H447" i="18"/>
  <c r="K513" i="18"/>
  <c r="I531" i="18"/>
  <c r="H542" i="18"/>
  <c r="E588" i="18"/>
  <c r="G588" i="18" s="1"/>
  <c r="E583" i="18"/>
  <c r="G583" i="18" s="1"/>
  <c r="H583" i="18"/>
  <c r="K589" i="18"/>
  <c r="M595" i="18"/>
  <c r="I621" i="18"/>
  <c r="K272" i="18"/>
  <c r="H377" i="18"/>
  <c r="J377" i="18"/>
  <c r="I442" i="18"/>
  <c r="E447" i="18"/>
  <c r="G447" i="18" s="1"/>
  <c r="M442" i="18"/>
  <c r="E549" i="18"/>
  <c r="G549" i="18" s="1"/>
  <c r="M548" i="18"/>
  <c r="L548" i="18"/>
  <c r="J548" i="18"/>
  <c r="H548" i="18"/>
  <c r="K548" i="18" s="1"/>
  <c r="E553" i="18"/>
  <c r="G553" i="18" s="1"/>
  <c r="I601" i="18"/>
  <c r="E601" i="18"/>
  <c r="G601" i="18" s="1"/>
  <c r="H601" i="18"/>
  <c r="M621" i="18"/>
  <c r="I475" i="18"/>
  <c r="M494" i="18"/>
  <c r="I502" i="18"/>
  <c r="I536" i="18"/>
  <c r="L547" i="18"/>
  <c r="I558" i="18"/>
  <c r="L581" i="18"/>
  <c r="H592" i="18"/>
  <c r="K592" i="18" s="1"/>
  <c r="M599" i="18"/>
  <c r="L605" i="18"/>
  <c r="M622" i="18"/>
  <c r="J624" i="18"/>
  <c r="K627" i="18"/>
  <c r="K623" i="18"/>
  <c r="K309" i="18"/>
  <c r="K339" i="18"/>
  <c r="M340" i="18"/>
  <c r="K370" i="18"/>
  <c r="M397" i="18"/>
  <c r="M420" i="18"/>
  <c r="M430" i="18"/>
  <c r="M437" i="18"/>
  <c r="M508" i="18"/>
  <c r="K602" i="18"/>
  <c r="K277" i="18"/>
  <c r="K300" i="18"/>
  <c r="H476" i="18"/>
  <c r="K476" i="18" s="1"/>
  <c r="E480" i="18"/>
  <c r="G480" i="18" s="1"/>
  <c r="I485" i="18"/>
  <c r="E541" i="18"/>
  <c r="G541" i="18" s="1"/>
  <c r="H565" i="18"/>
  <c r="L578" i="18"/>
  <c r="K609" i="18"/>
  <c r="E552" i="18"/>
  <c r="G552" i="18" s="1"/>
  <c r="H567" i="18"/>
  <c r="J494" i="18"/>
  <c r="E543" i="18"/>
  <c r="G543" i="18" s="1"/>
  <c r="J547" i="18"/>
  <c r="M567" i="18"/>
  <c r="J581" i="18"/>
  <c r="L609" i="18"/>
  <c r="J622" i="18"/>
  <c r="H624" i="18"/>
  <c r="K624" i="18" s="1"/>
  <c r="L6" i="18"/>
  <c r="Q12" i="18"/>
  <c r="L16" i="18"/>
  <c r="L29" i="18"/>
  <c r="Q35" i="18"/>
  <c r="L39" i="18"/>
  <c r="Q45" i="18"/>
  <c r="I126" i="18"/>
  <c r="H126" i="18"/>
  <c r="G128" i="18"/>
  <c r="L201" i="18"/>
  <c r="M201" i="18"/>
  <c r="J201" i="18"/>
  <c r="I201" i="18"/>
  <c r="H201" i="18"/>
  <c r="K201" i="18" s="1"/>
  <c r="S11" i="18"/>
  <c r="Q22" i="18"/>
  <c r="O23" i="18"/>
  <c r="S34" i="18"/>
  <c r="S44" i="18"/>
  <c r="Q47" i="18"/>
  <c r="S49" i="18"/>
  <c r="Q50" i="18"/>
  <c r="S50" i="18"/>
  <c r="Q51" i="18"/>
  <c r="N61" i="18"/>
  <c r="L65" i="18"/>
  <c r="N67" i="18"/>
  <c r="L68" i="18"/>
  <c r="L69" i="18"/>
  <c r="J155" i="18"/>
  <c r="E156" i="18"/>
  <c r="M155" i="18"/>
  <c r="L155" i="18"/>
  <c r="M166" i="18"/>
  <c r="I166" i="18"/>
  <c r="H166" i="18"/>
  <c r="L166" i="18"/>
  <c r="N7" i="18"/>
  <c r="N30" i="18"/>
  <c r="N81" i="18"/>
  <c r="H109" i="18"/>
  <c r="K109" i="18" s="1"/>
  <c r="L121" i="18"/>
  <c r="H121" i="18"/>
  <c r="K121" i="18" s="1"/>
  <c r="M121" i="18"/>
  <c r="J121" i="18"/>
  <c r="M168" i="18"/>
  <c r="J168" i="18"/>
  <c r="I168" i="18"/>
  <c r="H168" i="18"/>
  <c r="K168" i="18" s="1"/>
  <c r="O7" i="18"/>
  <c r="Q15" i="18"/>
  <c r="N18" i="18"/>
  <c r="O30" i="18"/>
  <c r="Q38" i="18"/>
  <c r="N41" i="18"/>
  <c r="O78" i="18"/>
  <c r="N78" i="18"/>
  <c r="N79" i="18"/>
  <c r="O81" i="18"/>
  <c r="G108" i="18"/>
  <c r="I109" i="18"/>
  <c r="K123" i="18"/>
  <c r="G123" i="18"/>
  <c r="L126" i="18"/>
  <c r="M149" i="18"/>
  <c r="I149" i="18"/>
  <c r="L149" i="18"/>
  <c r="J170" i="18"/>
  <c r="I170" i="18"/>
  <c r="H170" i="18"/>
  <c r="M170" i="18"/>
  <c r="K214" i="18"/>
  <c r="G214" i="18"/>
  <c r="J240" i="18"/>
  <c r="M240" i="18"/>
  <c r="L240" i="18"/>
  <c r="I240" i="18"/>
  <c r="H240" i="18"/>
  <c r="K240" i="18" s="1"/>
  <c r="K299" i="18"/>
  <c r="G299" i="18"/>
  <c r="L327" i="18"/>
  <c r="I327" i="18"/>
  <c r="H327" i="18"/>
  <c r="K327" i="18" s="1"/>
  <c r="E328" i="18"/>
  <c r="G328" i="18" s="1"/>
  <c r="M327" i="18"/>
  <c r="J327" i="18"/>
  <c r="O40" i="18"/>
  <c r="S61" i="18"/>
  <c r="S66" i="18"/>
  <c r="N72" i="18"/>
  <c r="N73" i="18"/>
  <c r="S80" i="18"/>
  <c r="Q80" i="18"/>
  <c r="M116" i="18"/>
  <c r="I116" i="18"/>
  <c r="L116" i="18"/>
  <c r="I121" i="18"/>
  <c r="J135" i="18"/>
  <c r="H135" i="18"/>
  <c r="K135" i="18" s="1"/>
  <c r="J146" i="18"/>
  <c r="H146" i="18"/>
  <c r="K146" i="18" s="1"/>
  <c r="J149" i="18"/>
  <c r="H158" i="18"/>
  <c r="K158" i="18" s="1"/>
  <c r="M158" i="18"/>
  <c r="L158" i="18"/>
  <c r="J158" i="18"/>
  <c r="I158" i="18"/>
  <c r="L168" i="18"/>
  <c r="L170" i="18"/>
  <c r="J172" i="18"/>
  <c r="E173" i="18"/>
  <c r="G173" i="18" s="1"/>
  <c r="M172" i="18"/>
  <c r="L172" i="18"/>
  <c r="I172" i="18"/>
  <c r="H172" i="18"/>
  <c r="K172" i="18" s="1"/>
  <c r="M177" i="18"/>
  <c r="I177" i="18"/>
  <c r="H177" i="18"/>
  <c r="E178" i="18"/>
  <c r="G178" i="18" s="1"/>
  <c r="E179" i="18"/>
  <c r="G179" i="18" s="1"/>
  <c r="L177" i="18"/>
  <c r="N9" i="18"/>
  <c r="O65" i="18"/>
  <c r="S68" i="18"/>
  <c r="O69" i="18"/>
  <c r="M109" i="18"/>
  <c r="J144" i="18"/>
  <c r="H144" i="18"/>
  <c r="K144" i="18" s="1"/>
  <c r="M144" i="18"/>
  <c r="O9" i="18"/>
  <c r="Q16" i="18"/>
  <c r="O17" i="18"/>
  <c r="O32" i="18"/>
  <c r="Q39" i="18"/>
  <c r="Q64" i="18"/>
  <c r="Q67" i="18"/>
  <c r="S67" i="18"/>
  <c r="N19" i="18"/>
  <c r="L20" i="18"/>
  <c r="N42" i="18"/>
  <c r="S63" i="18"/>
  <c r="Q66" i="18"/>
  <c r="O73" i="18"/>
  <c r="N74" i="18"/>
  <c r="N75" i="18"/>
  <c r="L110" i="18"/>
  <c r="H110" i="18"/>
  <c r="K110" i="18" s="1"/>
  <c r="E111" i="18"/>
  <c r="J110" i="18"/>
  <c r="H116" i="18"/>
  <c r="E130" i="18"/>
  <c r="G130" i="18" s="1"/>
  <c r="I144" i="18"/>
  <c r="K207" i="18"/>
  <c r="G207" i="18"/>
  <c r="S70" i="18"/>
  <c r="S72" i="18"/>
  <c r="S74" i="18"/>
  <c r="O77" i="18"/>
  <c r="S78" i="18"/>
  <c r="Q79" i="18"/>
  <c r="S79" i="18"/>
  <c r="J116" i="18"/>
  <c r="E127" i="18"/>
  <c r="G127" i="18" s="1"/>
  <c r="L132" i="18"/>
  <c r="H132" i="18"/>
  <c r="K132" i="18" s="1"/>
  <c r="M132" i="18"/>
  <c r="J132" i="18"/>
  <c r="I135" i="18"/>
  <c r="I137" i="18"/>
  <c r="H137" i="18"/>
  <c r="K137" i="18" s="1"/>
  <c r="I146" i="18"/>
  <c r="E151" i="18"/>
  <c r="G151" i="18" s="1"/>
  <c r="L150" i="18"/>
  <c r="J150" i="18"/>
  <c r="H150" i="18"/>
  <c r="K234" i="18"/>
  <c r="E290" i="18"/>
  <c r="G290" i="18" s="1"/>
  <c r="M288" i="18"/>
  <c r="E289" i="18"/>
  <c r="L288" i="18"/>
  <c r="J288" i="18"/>
  <c r="I288" i="18"/>
  <c r="H288" i="18"/>
  <c r="N11" i="18"/>
  <c r="L12" i="18"/>
  <c r="S71" i="18"/>
  <c r="Q72" i="18"/>
  <c r="Q75" i="18"/>
  <c r="S75" i="18"/>
  <c r="J122" i="18"/>
  <c r="H122" i="18"/>
  <c r="L144" i="18"/>
  <c r="E150" i="18"/>
  <c r="G150" i="18" s="1"/>
  <c r="E169" i="18"/>
  <c r="G169" i="18" s="1"/>
  <c r="E177" i="18"/>
  <c r="G177" i="18" s="1"/>
  <c r="M176" i="18"/>
  <c r="L176" i="18"/>
  <c r="J176" i="18"/>
  <c r="I176" i="18"/>
  <c r="H176" i="18"/>
  <c r="K176" i="18" s="1"/>
  <c r="L338" i="18"/>
  <c r="J338" i="18"/>
  <c r="I338" i="18"/>
  <c r="H338" i="18"/>
  <c r="M338" i="18"/>
  <c r="L375" i="18"/>
  <c r="H375" i="18"/>
  <c r="K375" i="18" s="1"/>
  <c r="M375" i="18"/>
  <c r="E377" i="18"/>
  <c r="G377" i="18" s="1"/>
  <c r="J375" i="18"/>
  <c r="I375" i="18"/>
  <c r="N44" i="18"/>
  <c r="L117" i="18"/>
  <c r="J117" i="18"/>
  <c r="H117" i="18"/>
  <c r="E122" i="18"/>
  <c r="G122" i="18" s="1"/>
  <c r="H148" i="18"/>
  <c r="K148" i="18" s="1"/>
  <c r="E149" i="18"/>
  <c r="G149" i="18" s="1"/>
  <c r="M148" i="18"/>
  <c r="E162" i="18"/>
  <c r="G162" i="18" s="1"/>
  <c r="E163" i="18"/>
  <c r="G163" i="18" s="1"/>
  <c r="M161" i="18"/>
  <c r="L161" i="18"/>
  <c r="J161" i="18"/>
  <c r="I161" i="18"/>
  <c r="H161" i="18"/>
  <c r="K161" i="18" s="1"/>
  <c r="J189" i="18"/>
  <c r="E190" i="18"/>
  <c r="M189" i="18"/>
  <c r="L189" i="18"/>
  <c r="I189" i="18"/>
  <c r="H189" i="18"/>
  <c r="K243" i="18"/>
  <c r="J109" i="18"/>
  <c r="L109" i="18"/>
  <c r="L143" i="18"/>
  <c r="H143" i="18"/>
  <c r="K143" i="18" s="1"/>
  <c r="M143" i="18"/>
  <c r="J143" i="18"/>
  <c r="I143" i="18"/>
  <c r="J183" i="18"/>
  <c r="M183" i="18"/>
  <c r="L183" i="18"/>
  <c r="I183" i="18"/>
  <c r="H183" i="18"/>
  <c r="K183" i="18" s="1"/>
  <c r="Q18" i="18"/>
  <c r="L22" i="18"/>
  <c r="N34" i="18"/>
  <c r="N50" i="18"/>
  <c r="N13" i="18"/>
  <c r="L14" i="18"/>
  <c r="N36" i="18"/>
  <c r="L37" i="18"/>
  <c r="N45" i="18"/>
  <c r="L50" i="18"/>
  <c r="M110" i="18"/>
  <c r="H115" i="18"/>
  <c r="K115" i="18" s="1"/>
  <c r="E116" i="18"/>
  <c r="G116" i="18" s="1"/>
  <c r="E117" i="18"/>
  <c r="G117" i="18" s="1"/>
  <c r="I122" i="18"/>
  <c r="J124" i="18"/>
  <c r="H124" i="18"/>
  <c r="K124" i="18" s="1"/>
  <c r="I132" i="18"/>
  <c r="K134" i="18"/>
  <c r="G134" i="18"/>
  <c r="L137" i="18"/>
  <c r="E140" i="18"/>
  <c r="G140" i="18" s="1"/>
  <c r="L139" i="18"/>
  <c r="J139" i="18"/>
  <c r="H139" i="18"/>
  <c r="K139" i="18" s="1"/>
  <c r="K145" i="18"/>
  <c r="G145" i="18"/>
  <c r="M150" i="18"/>
  <c r="L154" i="18"/>
  <c r="H154" i="18"/>
  <c r="K154" i="18" s="1"/>
  <c r="E155" i="18"/>
  <c r="M154" i="18"/>
  <c r="J154" i="18"/>
  <c r="I154" i="18"/>
  <c r="E166" i="18"/>
  <c r="G166" i="18" s="1"/>
  <c r="M165" i="18"/>
  <c r="L165" i="18"/>
  <c r="J165" i="18"/>
  <c r="I165" i="18"/>
  <c r="H165" i="18"/>
  <c r="K209" i="18"/>
  <c r="K307" i="18"/>
  <c r="J232" i="18"/>
  <c r="M232" i="18"/>
  <c r="M251" i="18"/>
  <c r="I251" i="18"/>
  <c r="M372" i="18"/>
  <c r="E373" i="18"/>
  <c r="G373" i="18" s="1"/>
  <c r="L372" i="18"/>
  <c r="J372" i="18"/>
  <c r="I372" i="18"/>
  <c r="H372" i="18"/>
  <c r="J173" i="18"/>
  <c r="E196" i="18"/>
  <c r="G196" i="18" s="1"/>
  <c r="L195" i="18"/>
  <c r="J198" i="18"/>
  <c r="I198" i="18"/>
  <c r="G226" i="18"/>
  <c r="J257" i="18"/>
  <c r="I257" i="18"/>
  <c r="H260" i="18"/>
  <c r="E261" i="18"/>
  <c r="G261" i="18" s="1"/>
  <c r="K269" i="18"/>
  <c r="G272" i="18"/>
  <c r="E294" i="18"/>
  <c r="G294" i="18" s="1"/>
  <c r="J292" i="18"/>
  <c r="E293" i="18"/>
  <c r="M297" i="18"/>
  <c r="I297" i="18"/>
  <c r="H297" i="18"/>
  <c r="K297" i="18" s="1"/>
  <c r="M302" i="18"/>
  <c r="E304" i="18"/>
  <c r="G304" i="18" s="1"/>
  <c r="L302" i="18"/>
  <c r="J302" i="18"/>
  <c r="L310" i="18"/>
  <c r="M310" i="18"/>
  <c r="J313" i="18"/>
  <c r="M313" i="18"/>
  <c r="I313" i="18"/>
  <c r="H313" i="18"/>
  <c r="L317" i="18"/>
  <c r="J317" i="18"/>
  <c r="E331" i="18"/>
  <c r="G331" i="18" s="1"/>
  <c r="M329" i="18"/>
  <c r="E343" i="18"/>
  <c r="G343" i="18" s="1"/>
  <c r="J342" i="18"/>
  <c r="M342" i="18"/>
  <c r="L342" i="18"/>
  <c r="I342" i="18"/>
  <c r="M199" i="18"/>
  <c r="L216" i="18"/>
  <c r="H216" i="18"/>
  <c r="K216" i="18" s="1"/>
  <c r="I216" i="18"/>
  <c r="M223" i="18"/>
  <c r="H232" i="18"/>
  <c r="J234" i="18"/>
  <c r="L234" i="18"/>
  <c r="H237" i="18"/>
  <c r="K237" i="18" s="1"/>
  <c r="I237" i="18"/>
  <c r="M245" i="18"/>
  <c r="I245" i="18"/>
  <c r="L245" i="18"/>
  <c r="E266" i="18"/>
  <c r="G266" i="18" s="1"/>
  <c r="L265" i="18"/>
  <c r="M280" i="18"/>
  <c r="I280" i="18"/>
  <c r="H283" i="18"/>
  <c r="M283" i="18"/>
  <c r="J283" i="18"/>
  <c r="I283" i="18"/>
  <c r="E310" i="18"/>
  <c r="G310" i="18" s="1"/>
  <c r="J321" i="18"/>
  <c r="E322" i="18"/>
  <c r="G322" i="18" s="1"/>
  <c r="M321" i="18"/>
  <c r="L321" i="18"/>
  <c r="E334" i="18"/>
  <c r="G334" i="18" s="1"/>
  <c r="E338" i="18"/>
  <c r="G338" i="18" s="1"/>
  <c r="M333" i="18"/>
  <c r="I349" i="18"/>
  <c r="E350" i="18"/>
  <c r="G350" i="18" s="1"/>
  <c r="M349" i="18"/>
  <c r="J349" i="18"/>
  <c r="H349" i="18"/>
  <c r="K349" i="18" s="1"/>
  <c r="J355" i="18"/>
  <c r="E356" i="18"/>
  <c r="G356" i="18" s="1"/>
  <c r="M355" i="18"/>
  <c r="I355" i="18"/>
  <c r="H355" i="18"/>
  <c r="M363" i="18"/>
  <c r="H363" i="18"/>
  <c r="K363" i="18" s="1"/>
  <c r="L363" i="18"/>
  <c r="J363" i="18"/>
  <c r="E368" i="18"/>
  <c r="I363" i="18"/>
  <c r="M127" i="18"/>
  <c r="I127" i="18"/>
  <c r="M160" i="18"/>
  <c r="I160" i="18"/>
  <c r="L171" i="18"/>
  <c r="H171" i="18"/>
  <c r="K171" i="18" s="1"/>
  <c r="M188" i="18"/>
  <c r="I188" i="18"/>
  <c r="H198" i="18"/>
  <c r="K198" i="18" s="1"/>
  <c r="H229" i="18"/>
  <c r="I232" i="18"/>
  <c r="H248" i="18"/>
  <c r="K248" i="18" s="1"/>
  <c r="H251" i="18"/>
  <c r="K251" i="18" s="1"/>
  <c r="H254" i="18"/>
  <c r="K254" i="18" s="1"/>
  <c r="I260" i="18"/>
  <c r="M274" i="18"/>
  <c r="I274" i="18"/>
  <c r="E283" i="18"/>
  <c r="G283" i="18" s="1"/>
  <c r="L285" i="18"/>
  <c r="H285" i="18"/>
  <c r="E286" i="18"/>
  <c r="G286" i="18" s="1"/>
  <c r="J290" i="18"/>
  <c r="L290" i="18"/>
  <c r="I290" i="18"/>
  <c r="H290" i="18"/>
  <c r="H292" i="18"/>
  <c r="H302" i="18"/>
  <c r="K302" i="18" s="1"/>
  <c r="L313" i="18"/>
  <c r="H317" i="18"/>
  <c r="K324" i="18"/>
  <c r="H329" i="18"/>
  <c r="K329" i="18" s="1"/>
  <c r="H342" i="18"/>
  <c r="K342" i="18" s="1"/>
  <c r="E355" i="18"/>
  <c r="G355" i="18" s="1"/>
  <c r="M358" i="18"/>
  <c r="J358" i="18"/>
  <c r="E359" i="18"/>
  <c r="G359" i="18" s="1"/>
  <c r="I358" i="18"/>
  <c r="H358" i="18"/>
  <c r="K358" i="18" s="1"/>
  <c r="H195" i="18"/>
  <c r="K195" i="18" s="1"/>
  <c r="J200" i="18"/>
  <c r="H200" i="18"/>
  <c r="K200" i="18" s="1"/>
  <c r="I229" i="18"/>
  <c r="L239" i="18"/>
  <c r="H239" i="18"/>
  <c r="K239" i="18" s="1"/>
  <c r="M239" i="18"/>
  <c r="J248" i="18"/>
  <c r="J251" i="18"/>
  <c r="I254" i="18"/>
  <c r="H257" i="18"/>
  <c r="K257" i="18" s="1"/>
  <c r="J260" i="18"/>
  <c r="E288" i="18"/>
  <c r="G288" i="18" s="1"/>
  <c r="L287" i="18"/>
  <c r="J287" i="18"/>
  <c r="I287" i="18"/>
  <c r="I292" i="18"/>
  <c r="M294" i="18"/>
  <c r="J294" i="18"/>
  <c r="I294" i="18"/>
  <c r="J297" i="18"/>
  <c r="I302" i="18"/>
  <c r="H310" i="18"/>
  <c r="I317" i="18"/>
  <c r="I329" i="18"/>
  <c r="M335" i="18"/>
  <c r="H335" i="18"/>
  <c r="K335" i="18" s="1"/>
  <c r="L335" i="18"/>
  <c r="J335" i="18"/>
  <c r="I335" i="18"/>
  <c r="M364" i="18"/>
  <c r="I364" i="18"/>
  <c r="E369" i="18"/>
  <c r="G369" i="18" s="1"/>
  <c r="L364" i="18"/>
  <c r="E365" i="18"/>
  <c r="G365" i="18" s="1"/>
  <c r="J364" i="18"/>
  <c r="H364" i="18"/>
  <c r="H120" i="18"/>
  <c r="H131" i="18"/>
  <c r="H142" i="18"/>
  <c r="E157" i="18"/>
  <c r="L156" i="18"/>
  <c r="I157" i="18"/>
  <c r="I195" i="18"/>
  <c r="L198" i="18"/>
  <c r="I210" i="18"/>
  <c r="I213" i="18"/>
  <c r="J216" i="18"/>
  <c r="K219" i="18"/>
  <c r="E224" i="18"/>
  <c r="G224" i="18" s="1"/>
  <c r="I225" i="18"/>
  <c r="E230" i="18"/>
  <c r="G230" i="18" s="1"/>
  <c r="J228" i="18"/>
  <c r="E229" i="18"/>
  <c r="G229" i="18" s="1"/>
  <c r="L228" i="18"/>
  <c r="J229" i="18"/>
  <c r="H231" i="18"/>
  <c r="E232" i="18"/>
  <c r="G232" i="18" s="1"/>
  <c r="M231" i="18"/>
  <c r="I231" i="18"/>
  <c r="L232" i="18"/>
  <c r="I234" i="18"/>
  <c r="J237" i="18"/>
  <c r="I242" i="18"/>
  <c r="J245" i="18"/>
  <c r="E252" i="18"/>
  <c r="G252" i="18" s="1"/>
  <c r="L250" i="18"/>
  <c r="J254" i="18"/>
  <c r="H259" i="18"/>
  <c r="E260" i="18"/>
  <c r="G260" i="18" s="1"/>
  <c r="L260" i="18"/>
  <c r="I265" i="18"/>
  <c r="H280" i="18"/>
  <c r="K280" i="18" s="1"/>
  <c r="M290" i="18"/>
  <c r="L297" i="18"/>
  <c r="I310" i="18"/>
  <c r="L314" i="18"/>
  <c r="H314" i="18"/>
  <c r="M314" i="18"/>
  <c r="M317" i="18"/>
  <c r="H321" i="18"/>
  <c r="K321" i="18" s="1"/>
  <c r="J329" i="18"/>
  <c r="L331" i="18"/>
  <c r="I331" i="18"/>
  <c r="H331" i="18"/>
  <c r="I333" i="18"/>
  <c r="M343" i="18"/>
  <c r="E344" i="18"/>
  <c r="G344" i="18" s="1"/>
  <c r="G352" i="18"/>
  <c r="E364" i="18"/>
  <c r="G364" i="18" s="1"/>
  <c r="H119" i="18"/>
  <c r="K119" i="18" s="1"/>
  <c r="E120" i="18"/>
  <c r="G120" i="18" s="1"/>
  <c r="I120" i="18"/>
  <c r="H127" i="18"/>
  <c r="H130" i="18"/>
  <c r="K130" i="18" s="1"/>
  <c r="E131" i="18"/>
  <c r="G131" i="18" s="1"/>
  <c r="I131" i="18"/>
  <c r="H141" i="18"/>
  <c r="K141" i="18" s="1"/>
  <c r="E142" i="18"/>
  <c r="G142" i="18" s="1"/>
  <c r="I142" i="18"/>
  <c r="H153" i="18"/>
  <c r="K153" i="18" s="1"/>
  <c r="J157" i="18"/>
  <c r="H160" i="18"/>
  <c r="K160" i="18" s="1"/>
  <c r="I171" i="18"/>
  <c r="H178" i="18"/>
  <c r="K178" i="18" s="1"/>
  <c r="H182" i="18"/>
  <c r="K182" i="18" s="1"/>
  <c r="H185" i="18"/>
  <c r="K185" i="18" s="1"/>
  <c r="H188" i="18"/>
  <c r="K188" i="18" s="1"/>
  <c r="H191" i="18"/>
  <c r="J194" i="18"/>
  <c r="M194" i="18"/>
  <c r="H194" i="18"/>
  <c r="K194" i="18" s="1"/>
  <c r="J195" i="18"/>
  <c r="E197" i="18"/>
  <c r="M198" i="18"/>
  <c r="J213" i="18"/>
  <c r="E218" i="18"/>
  <c r="G218" i="18" s="1"/>
  <c r="J225" i="18"/>
  <c r="E231" i="18"/>
  <c r="G231" i="18" s="1"/>
  <c r="L248" i="18"/>
  <c r="L251" i="18"/>
  <c r="L257" i="18"/>
  <c r="M260" i="18"/>
  <c r="J265" i="18"/>
  <c r="J274" i="18"/>
  <c r="E276" i="18"/>
  <c r="I277" i="18"/>
  <c r="J280" i="18"/>
  <c r="L283" i="18"/>
  <c r="J285" i="18"/>
  <c r="L292" i="18"/>
  <c r="H294" i="18"/>
  <c r="K294" i="18" s="1"/>
  <c r="J310" i="18"/>
  <c r="E314" i="18"/>
  <c r="G314" i="18" s="1"/>
  <c r="I321" i="18"/>
  <c r="J331" i="18"/>
  <c r="J333" i="18"/>
  <c r="J345" i="18"/>
  <c r="M345" i="18"/>
  <c r="E347" i="18"/>
  <c r="L345" i="18"/>
  <c r="I345" i="18"/>
  <c r="M423" i="18"/>
  <c r="E425" i="18"/>
  <c r="L423" i="18"/>
  <c r="J423" i="18"/>
  <c r="I423" i="18"/>
  <c r="H423" i="18"/>
  <c r="K423" i="18" s="1"/>
  <c r="M205" i="18"/>
  <c r="I205" i="18"/>
  <c r="J205" i="18"/>
  <c r="E213" i="18"/>
  <c r="G213" i="18" s="1"/>
  <c r="L212" i="18"/>
  <c r="J215" i="18"/>
  <c r="I215" i="18"/>
  <c r="L233" i="18"/>
  <c r="H233" i="18"/>
  <c r="M248" i="18"/>
  <c r="M254" i="18"/>
  <c r="M257" i="18"/>
  <c r="L264" i="18"/>
  <c r="M264" i="18"/>
  <c r="H264" i="18"/>
  <c r="K264" i="18" s="1"/>
  <c r="E281" i="18"/>
  <c r="G281" i="18" s="1"/>
  <c r="L279" i="18"/>
  <c r="L291" i="18"/>
  <c r="H291" i="18"/>
  <c r="K291" i="18" s="1"/>
  <c r="E292" i="18"/>
  <c r="G292" i="18" s="1"/>
  <c r="M291" i="18"/>
  <c r="M292" i="18"/>
  <c r="M298" i="18"/>
  <c r="L298" i="18"/>
  <c r="J298" i="18"/>
  <c r="M306" i="18"/>
  <c r="L306" i="18"/>
  <c r="H318" i="18"/>
  <c r="E319" i="18"/>
  <c r="G319" i="18" s="1"/>
  <c r="M318" i="18"/>
  <c r="L329" i="18"/>
  <c r="L333" i="18"/>
  <c r="E174" i="18"/>
  <c r="G174" i="18" s="1"/>
  <c r="L173" i="18"/>
  <c r="E189" i="18"/>
  <c r="G189" i="18" s="1"/>
  <c r="L187" i="18"/>
  <c r="L199" i="18"/>
  <c r="H199" i="18"/>
  <c r="E212" i="18"/>
  <c r="G212" i="18" s="1"/>
  <c r="E233" i="18"/>
  <c r="G233" i="18" s="1"/>
  <c r="K241" i="18"/>
  <c r="E247" i="18"/>
  <c r="L246" i="18"/>
  <c r="J284" i="18"/>
  <c r="E285" i="18"/>
  <c r="G285" i="18" s="1"/>
  <c r="M284" i="18"/>
  <c r="L284" i="18"/>
  <c r="E298" i="18"/>
  <c r="G298" i="18" s="1"/>
  <c r="I314" i="18"/>
  <c r="L316" i="18"/>
  <c r="J316" i="18"/>
  <c r="H316" i="18"/>
  <c r="E318" i="18"/>
  <c r="G318" i="18" s="1"/>
  <c r="I343" i="18"/>
  <c r="K377" i="18"/>
  <c r="G391" i="18"/>
  <c r="K391" i="18"/>
  <c r="M120" i="18"/>
  <c r="L127" i="18"/>
  <c r="M131" i="18"/>
  <c r="K133" i="18"/>
  <c r="M142" i="18"/>
  <c r="L153" i="18"/>
  <c r="I156" i="18"/>
  <c r="K159" i="18"/>
  <c r="L160" i="18"/>
  <c r="M171" i="18"/>
  <c r="L178" i="18"/>
  <c r="M182" i="18"/>
  <c r="L185" i="18"/>
  <c r="L188" i="18"/>
  <c r="E199" i="18"/>
  <c r="G199" i="18" s="1"/>
  <c r="L200" i="18"/>
  <c r="H212" i="18"/>
  <c r="H215" i="18"/>
  <c r="K215" i="18" s="1"/>
  <c r="J217" i="18"/>
  <c r="M217" i="18"/>
  <c r="J218" i="18"/>
  <c r="I228" i="18"/>
  <c r="I233" i="18"/>
  <c r="E236" i="18"/>
  <c r="G236" i="18" s="1"/>
  <c r="L235" i="18"/>
  <c r="J235" i="18"/>
  <c r="I244" i="18"/>
  <c r="E246" i="18"/>
  <c r="G246" i="18" s="1"/>
  <c r="J250" i="18"/>
  <c r="E259" i="18"/>
  <c r="G259" i="18" s="1"/>
  <c r="L258" i="18"/>
  <c r="M258" i="18"/>
  <c r="L277" i="18"/>
  <c r="H279" i="18"/>
  <c r="M287" i="18"/>
  <c r="H306" i="18"/>
  <c r="K306" i="18" s="1"/>
  <c r="J314" i="18"/>
  <c r="I316" i="18"/>
  <c r="M332" i="18"/>
  <c r="I332" i="18"/>
  <c r="E333" i="18"/>
  <c r="G333" i="18" s="1"/>
  <c r="E337" i="18"/>
  <c r="L332" i="18"/>
  <c r="H332" i="18"/>
  <c r="K332" i="18" s="1"/>
  <c r="E336" i="18"/>
  <c r="G336" i="18" s="1"/>
  <c r="J343" i="18"/>
  <c r="K383" i="18"/>
  <c r="E407" i="18"/>
  <c r="G407" i="18" s="1"/>
  <c r="L406" i="18"/>
  <c r="M406" i="18"/>
  <c r="E408" i="18"/>
  <c r="G408" i="18" s="1"/>
  <c r="J406" i="18"/>
  <c r="I406" i="18"/>
  <c r="H406" i="18"/>
  <c r="K406" i="18" s="1"/>
  <c r="J141" i="18"/>
  <c r="M153" i="18"/>
  <c r="J156" i="18"/>
  <c r="H169" i="18"/>
  <c r="K169" i="18" s="1"/>
  <c r="E170" i="18"/>
  <c r="G170" i="18" s="1"/>
  <c r="M185" i="18"/>
  <c r="H187" i="18"/>
  <c r="K187" i="18" s="1"/>
  <c r="M191" i="18"/>
  <c r="H196" i="18"/>
  <c r="M200" i="18"/>
  <c r="H205" i="18"/>
  <c r="I212" i="18"/>
  <c r="E217" i="18"/>
  <c r="G217" i="18" s="1"/>
  <c r="L231" i="18"/>
  <c r="J233" i="18"/>
  <c r="E235" i="18"/>
  <c r="G235" i="18" s="1"/>
  <c r="J238" i="18"/>
  <c r="M238" i="18"/>
  <c r="H238" i="18"/>
  <c r="K238" i="18" s="1"/>
  <c r="J244" i="18"/>
  <c r="E249" i="18"/>
  <c r="G249" i="18" s="1"/>
  <c r="M250" i="18"/>
  <c r="H252" i="18"/>
  <c r="K252" i="18" s="1"/>
  <c r="L259" i="18"/>
  <c r="H261" i="18"/>
  <c r="I264" i="18"/>
  <c r="H266" i="18"/>
  <c r="E267" i="18"/>
  <c r="G267" i="18" s="1"/>
  <c r="H273" i="18"/>
  <c r="K273" i="18" s="1"/>
  <c r="I279" i="18"/>
  <c r="I291" i="18"/>
  <c r="H298" i="18"/>
  <c r="K298" i="18" s="1"/>
  <c r="I306" i="18"/>
  <c r="I318" i="18"/>
  <c r="L320" i="18"/>
  <c r="H320" i="18"/>
  <c r="K320" i="18" s="1"/>
  <c r="M320" i="18"/>
  <c r="J320" i="18"/>
  <c r="I320" i="18"/>
  <c r="E325" i="18"/>
  <c r="G325" i="18" s="1"/>
  <c r="E330" i="18"/>
  <c r="G330" i="18" s="1"/>
  <c r="H336" i="18"/>
  <c r="L343" i="18"/>
  <c r="M367" i="18"/>
  <c r="I367" i="18"/>
  <c r="L367" i="18"/>
  <c r="J367" i="18"/>
  <c r="J417" i="18"/>
  <c r="H417" i="18"/>
  <c r="K417" i="18" s="1"/>
  <c r="M417" i="18"/>
  <c r="L417" i="18"/>
  <c r="I417" i="18"/>
  <c r="M444" i="18"/>
  <c r="I444" i="18"/>
  <c r="H444" i="18"/>
  <c r="K444" i="18" s="1"/>
  <c r="L444" i="18"/>
  <c r="J444" i="18"/>
  <c r="K493" i="18"/>
  <c r="J380" i="18"/>
  <c r="E381" i="18"/>
  <c r="G381" i="18" s="1"/>
  <c r="K400" i="18"/>
  <c r="J411" i="18"/>
  <c r="M411" i="18"/>
  <c r="H411" i="18"/>
  <c r="K411" i="18" s="1"/>
  <c r="E471" i="18"/>
  <c r="G471" i="18" s="1"/>
  <c r="E472" i="18"/>
  <c r="G472" i="18" s="1"/>
  <c r="M470" i="18"/>
  <c r="L470" i="18"/>
  <c r="H380" i="18"/>
  <c r="H388" i="18"/>
  <c r="K388" i="18" s="1"/>
  <c r="K397" i="18"/>
  <c r="H408" i="18"/>
  <c r="J408" i="18"/>
  <c r="G414" i="18"/>
  <c r="G420" i="18"/>
  <c r="G426" i="18"/>
  <c r="J433" i="18"/>
  <c r="H433" i="18"/>
  <c r="M438" i="18"/>
  <c r="I438" i="18"/>
  <c r="J438" i="18"/>
  <c r="J441" i="18"/>
  <c r="I441" i="18"/>
  <c r="H451" i="18"/>
  <c r="I539" i="18"/>
  <c r="J539" i="18"/>
  <c r="M539" i="18"/>
  <c r="L539" i="18"/>
  <c r="H539" i="18"/>
  <c r="K539" i="18" s="1"/>
  <c r="I380" i="18"/>
  <c r="H385" i="18"/>
  <c r="K385" i="18" s="1"/>
  <c r="L385" i="18"/>
  <c r="I388" i="18"/>
  <c r="M393" i="18"/>
  <c r="I393" i="18"/>
  <c r="E394" i="18"/>
  <c r="G394" i="18" s="1"/>
  <c r="J405" i="18"/>
  <c r="M405" i="18"/>
  <c r="L416" i="18"/>
  <c r="H416" i="18"/>
  <c r="E449" i="18"/>
  <c r="G449" i="18" s="1"/>
  <c r="I451" i="18"/>
  <c r="H470" i="18"/>
  <c r="K470" i="18" s="1"/>
  <c r="H369" i="18"/>
  <c r="E385" i="18"/>
  <c r="G385" i="18" s="1"/>
  <c r="J388" i="18"/>
  <c r="L396" i="18"/>
  <c r="H396" i="18"/>
  <c r="K396" i="18" s="1"/>
  <c r="I411" i="18"/>
  <c r="E416" i="18"/>
  <c r="G416" i="18" s="1"/>
  <c r="M422" i="18"/>
  <c r="I422" i="18"/>
  <c r="H422" i="18"/>
  <c r="K422" i="18" s="1"/>
  <c r="I433" i="18"/>
  <c r="H441" i="18"/>
  <c r="K441" i="18" s="1"/>
  <c r="J451" i="18"/>
  <c r="H453" i="18"/>
  <c r="K453" i="18" s="1"/>
  <c r="E454" i="18"/>
  <c r="G454" i="18" s="1"/>
  <c r="J453" i="18"/>
  <c r="M453" i="18"/>
  <c r="L453" i="18"/>
  <c r="I470" i="18"/>
  <c r="E372" i="18"/>
  <c r="G372" i="18" s="1"/>
  <c r="L371" i="18"/>
  <c r="I371" i="18"/>
  <c r="J374" i="18"/>
  <c r="E376" i="18"/>
  <c r="G376" i="18" s="1"/>
  <c r="L374" i="18"/>
  <c r="E384" i="18"/>
  <c r="H379" i="18"/>
  <c r="E380" i="18"/>
  <c r="G380" i="18" s="1"/>
  <c r="L379" i="18"/>
  <c r="L380" i="18"/>
  <c r="M387" i="18"/>
  <c r="I387" i="18"/>
  <c r="E392" i="18"/>
  <c r="G392" i="18" s="1"/>
  <c r="M390" i="18"/>
  <c r="L451" i="18"/>
  <c r="J470" i="18"/>
  <c r="M222" i="18"/>
  <c r="I222" i="18"/>
  <c r="L256" i="18"/>
  <c r="H256" i="18"/>
  <c r="K256" i="18" s="1"/>
  <c r="E265" i="18"/>
  <c r="J263" i="18"/>
  <c r="E301" i="18"/>
  <c r="G301" i="18" s="1"/>
  <c r="L341" i="18"/>
  <c r="H341" i="18"/>
  <c r="E348" i="18"/>
  <c r="G348" i="18" s="1"/>
  <c r="L347" i="18"/>
  <c r="I348" i="18"/>
  <c r="H351" i="18"/>
  <c r="K354" i="18"/>
  <c r="H357" i="18"/>
  <c r="K357" i="18" s="1"/>
  <c r="J369" i="18"/>
  <c r="H374" i="18"/>
  <c r="M380" i="18"/>
  <c r="I382" i="18"/>
  <c r="J385" i="18"/>
  <c r="H393" i="18"/>
  <c r="K393" i="18" s="1"/>
  <c r="I396" i="18"/>
  <c r="H405" i="18"/>
  <c r="K405" i="18" s="1"/>
  <c r="L410" i="18"/>
  <c r="E415" i="18"/>
  <c r="G415" i="18" s="1"/>
  <c r="H410" i="18"/>
  <c r="I410" i="18"/>
  <c r="L411" i="18"/>
  <c r="I413" i="18"/>
  <c r="I416" i="18"/>
  <c r="H419" i="18"/>
  <c r="K419" i="18" s="1"/>
  <c r="K428" i="18"/>
  <c r="L433" i="18"/>
  <c r="M441" i="18"/>
  <c r="E448" i="18"/>
  <c r="G469" i="18"/>
  <c r="H312" i="18"/>
  <c r="K312" i="18" s="1"/>
  <c r="E313" i="18"/>
  <c r="G313" i="18" s="1"/>
  <c r="H344" i="18"/>
  <c r="E345" i="18"/>
  <c r="G345" i="18" s="1"/>
  <c r="J348" i="18"/>
  <c r="I351" i="18"/>
  <c r="I357" i="18"/>
  <c r="M359" i="18"/>
  <c r="I359" i="18"/>
  <c r="L369" i="18"/>
  <c r="I374" i="18"/>
  <c r="L382" i="18"/>
  <c r="H387" i="18"/>
  <c r="K387" i="18" s="1"/>
  <c r="H390" i="18"/>
  <c r="K390" i="18" s="1"/>
  <c r="J393" i="18"/>
  <c r="J396" i="18"/>
  <c r="E401" i="18"/>
  <c r="I405" i="18"/>
  <c r="L408" i="18"/>
  <c r="J413" i="18"/>
  <c r="J416" i="18"/>
  <c r="I419" i="18"/>
  <c r="J422" i="18"/>
  <c r="L432" i="18"/>
  <c r="H432" i="18"/>
  <c r="M433" i="18"/>
  <c r="L438" i="18"/>
  <c r="H443" i="18"/>
  <c r="K443" i="18" s="1"/>
  <c r="M450" i="18"/>
  <c r="I450" i="18"/>
  <c r="L450" i="18"/>
  <c r="J450" i="18"/>
  <c r="H450" i="18"/>
  <c r="K450" i="18" s="1"/>
  <c r="I453" i="18"/>
  <c r="M473" i="18"/>
  <c r="I473" i="18"/>
  <c r="H473" i="18"/>
  <c r="E474" i="18"/>
  <c r="G474" i="18" s="1"/>
  <c r="E478" i="18"/>
  <c r="G478" i="18" s="1"/>
  <c r="L473" i="18"/>
  <c r="E317" i="18"/>
  <c r="G317" i="18" s="1"/>
  <c r="J315" i="18"/>
  <c r="E323" i="18"/>
  <c r="J319" i="18"/>
  <c r="M326" i="18"/>
  <c r="I326" i="18"/>
  <c r="H350" i="18"/>
  <c r="L350" i="18"/>
  <c r="L351" i="18"/>
  <c r="I356" i="18"/>
  <c r="M356" i="18"/>
  <c r="J357" i="18"/>
  <c r="H371" i="18"/>
  <c r="K371" i="18" s="1"/>
  <c r="I379" i="18"/>
  <c r="L381" i="18"/>
  <c r="H381" i="18"/>
  <c r="M382" i="18"/>
  <c r="M385" i="18"/>
  <c r="J387" i="18"/>
  <c r="E389" i="18"/>
  <c r="I390" i="18"/>
  <c r="L393" i="18"/>
  <c r="E398" i="18"/>
  <c r="G398" i="18" s="1"/>
  <c r="K402" i="18"/>
  <c r="L404" i="18"/>
  <c r="H404" i="18"/>
  <c r="K404" i="18" s="1"/>
  <c r="I404" i="18"/>
  <c r="H407" i="18"/>
  <c r="K407" i="18" s="1"/>
  <c r="M408" i="18"/>
  <c r="E413" i="18"/>
  <c r="G413" i="18" s="1"/>
  <c r="L412" i="18"/>
  <c r="J415" i="18"/>
  <c r="I415" i="18"/>
  <c r="J419" i="18"/>
  <c r="E424" i="18"/>
  <c r="J427" i="18"/>
  <c r="M427" i="18"/>
  <c r="H427" i="18"/>
  <c r="E432" i="18"/>
  <c r="G432" i="18" s="1"/>
  <c r="J443" i="18"/>
  <c r="L348" i="18"/>
  <c r="M351" i="18"/>
  <c r="E353" i="18"/>
  <c r="L357" i="18"/>
  <c r="I362" i="18"/>
  <c r="H362" i="18"/>
  <c r="K362" i="18" s="1"/>
  <c r="J371" i="18"/>
  <c r="H373" i="18"/>
  <c r="E374" i="18"/>
  <c r="G374" i="18" s="1"/>
  <c r="M374" i="18"/>
  <c r="J379" i="18"/>
  <c r="J390" i="18"/>
  <c r="M396" i="18"/>
  <c r="L405" i="18"/>
  <c r="E412" i="18"/>
  <c r="G412" i="18" s="1"/>
  <c r="L413" i="18"/>
  <c r="M416" i="18"/>
  <c r="L419" i="18"/>
  <c r="L422" i="18"/>
  <c r="L434" i="18"/>
  <c r="M434" i="18"/>
  <c r="L443" i="18"/>
  <c r="J454" i="18"/>
  <c r="B457" i="18"/>
  <c r="E455" i="18"/>
  <c r="G455" i="18" s="1"/>
  <c r="J473" i="18"/>
  <c r="M479" i="18"/>
  <c r="I479" i="18"/>
  <c r="L479" i="18"/>
  <c r="J479" i="18"/>
  <c r="H479" i="18"/>
  <c r="K501" i="18"/>
  <c r="G501" i="18"/>
  <c r="J197" i="18"/>
  <c r="J222" i="18"/>
  <c r="J256" i="18"/>
  <c r="L262" i="18"/>
  <c r="H262" i="18"/>
  <c r="K262" i="18" s="1"/>
  <c r="I263" i="18"/>
  <c r="M303" i="18"/>
  <c r="I303" i="18"/>
  <c r="I312" i="18"/>
  <c r="H319" i="18"/>
  <c r="J341" i="18"/>
  <c r="J344" i="18"/>
  <c r="L346" i="18"/>
  <c r="I346" i="18"/>
  <c r="I347" i="18"/>
  <c r="M348" i="18"/>
  <c r="I350" i="18"/>
  <c r="M357" i="18"/>
  <c r="H359" i="18"/>
  <c r="J365" i="18"/>
  <c r="M378" i="18"/>
  <c r="I378" i="18"/>
  <c r="I381" i="18"/>
  <c r="J384" i="18"/>
  <c r="L387" i="18"/>
  <c r="H392" i="18"/>
  <c r="J407" i="18"/>
  <c r="H415" i="18"/>
  <c r="I432" i="18"/>
  <c r="H434" i="18"/>
  <c r="K434" i="18" s="1"/>
  <c r="E439" i="18"/>
  <c r="G439" i="18" s="1"/>
  <c r="M443" i="18"/>
  <c r="H454" i="18"/>
  <c r="K454" i="18" s="1"/>
  <c r="L495" i="18"/>
  <c r="H495" i="18"/>
  <c r="K495" i="18" s="1"/>
  <c r="M495" i="18"/>
  <c r="M506" i="18"/>
  <c r="I506" i="18"/>
  <c r="L506" i="18"/>
  <c r="E511" i="18"/>
  <c r="G511" i="18" s="1"/>
  <c r="K509" i="18"/>
  <c r="J525" i="18"/>
  <c r="L525" i="18"/>
  <c r="H555" i="18"/>
  <c r="M555" i="18"/>
  <c r="L555" i="18"/>
  <c r="J555" i="18"/>
  <c r="I555" i="18"/>
  <c r="M482" i="18"/>
  <c r="I482" i="18"/>
  <c r="G513" i="18"/>
  <c r="J516" i="18"/>
  <c r="L516" i="18"/>
  <c r="H516" i="18"/>
  <c r="K516" i="18" s="1"/>
  <c r="E518" i="18"/>
  <c r="G518" i="18" s="1"/>
  <c r="I516" i="18"/>
  <c r="L552" i="18"/>
  <c r="H552" i="18"/>
  <c r="M552" i="18"/>
  <c r="J552" i="18"/>
  <c r="I552" i="18"/>
  <c r="H506" i="18"/>
  <c r="K506" i="18" s="1"/>
  <c r="E519" i="18"/>
  <c r="E523" i="18"/>
  <c r="G523" i="18" s="1"/>
  <c r="J518" i="18"/>
  <c r="I518" i="18"/>
  <c r="H525" i="18"/>
  <c r="H527" i="18"/>
  <c r="J527" i="18"/>
  <c r="I527" i="18"/>
  <c r="M527" i="18"/>
  <c r="L527" i="18"/>
  <c r="K536" i="18"/>
  <c r="H482" i="18"/>
  <c r="I495" i="18"/>
  <c r="G500" i="18"/>
  <c r="J506" i="18"/>
  <c r="I525" i="18"/>
  <c r="E497" i="18"/>
  <c r="H492" i="18"/>
  <c r="K492" i="18" s="1"/>
  <c r="J492" i="18"/>
  <c r="M492" i="18"/>
  <c r="J495" i="18"/>
  <c r="H518" i="18"/>
  <c r="J528" i="18"/>
  <c r="L528" i="18"/>
  <c r="H528" i="18"/>
  <c r="K528" i="18" s="1"/>
  <c r="L455" i="18"/>
  <c r="H455" i="18"/>
  <c r="I455" i="18"/>
  <c r="G487" i="18"/>
  <c r="E490" i="18"/>
  <c r="G490" i="18" s="1"/>
  <c r="L489" i="18"/>
  <c r="J489" i="18"/>
  <c r="K503" i="18"/>
  <c r="I510" i="18"/>
  <c r="J510" i="18"/>
  <c r="M510" i="18"/>
  <c r="M516" i="18"/>
  <c r="L518" i="18"/>
  <c r="E525" i="18"/>
  <c r="G525" i="18" s="1"/>
  <c r="H520" i="18"/>
  <c r="J520" i="18"/>
  <c r="J522" i="18"/>
  <c r="L522" i="18"/>
  <c r="E527" i="18"/>
  <c r="G527" i="18" s="1"/>
  <c r="M525" i="18"/>
  <c r="G530" i="18"/>
  <c r="K540" i="18"/>
  <c r="E578" i="18"/>
  <c r="H573" i="18"/>
  <c r="J573" i="18"/>
  <c r="L573" i="18"/>
  <c r="M573" i="18"/>
  <c r="I573" i="18"/>
  <c r="E573" i="18"/>
  <c r="G573" i="18" s="1"/>
  <c r="E378" i="18"/>
  <c r="G378" i="18" s="1"/>
  <c r="L377" i="18"/>
  <c r="M399" i="18"/>
  <c r="I399" i="18"/>
  <c r="E429" i="18"/>
  <c r="G429" i="18" s="1"/>
  <c r="L428" i="18"/>
  <c r="J431" i="18"/>
  <c r="I431" i="18"/>
  <c r="G440" i="18"/>
  <c r="M478" i="18"/>
  <c r="H478" i="18"/>
  <c r="L482" i="18"/>
  <c r="E494" i="18"/>
  <c r="E507" i="18"/>
  <c r="G507" i="18" s="1"/>
  <c r="M518" i="18"/>
  <c r="K558" i="18"/>
  <c r="I492" i="18"/>
  <c r="K499" i="18"/>
  <c r="I520" i="18"/>
  <c r="L524" i="18"/>
  <c r="J524" i="18"/>
  <c r="E529" i="18"/>
  <c r="G529" i="18" s="1"/>
  <c r="I524" i="18"/>
  <c r="I528" i="18"/>
  <c r="M449" i="18"/>
  <c r="H449" i="18"/>
  <c r="K449" i="18" s="1"/>
  <c r="J455" i="18"/>
  <c r="I472" i="18"/>
  <c r="M474" i="18"/>
  <c r="H474" i="18"/>
  <c r="H489" i="18"/>
  <c r="K489" i="18" s="1"/>
  <c r="L492" i="18"/>
  <c r="H510" i="18"/>
  <c r="K510" i="18" s="1"/>
  <c r="H522" i="18"/>
  <c r="K522" i="18" s="1"/>
  <c r="K484" i="18"/>
  <c r="I489" i="18"/>
  <c r="L510" i="18"/>
  <c r="L520" i="18"/>
  <c r="I522" i="18"/>
  <c r="M528" i="18"/>
  <c r="I377" i="18"/>
  <c r="J399" i="18"/>
  <c r="I403" i="18"/>
  <c r="J414" i="18"/>
  <c r="I428" i="18"/>
  <c r="L431" i="18"/>
  <c r="E433" i="18"/>
  <c r="G433" i="18" s="1"/>
  <c r="K439" i="18"/>
  <c r="M445" i="18"/>
  <c r="H445" i="18"/>
  <c r="K445" i="18" s="1"/>
  <c r="I449" i="18"/>
  <c r="M455" i="18"/>
  <c r="L478" i="18"/>
  <c r="L488" i="18"/>
  <c r="I488" i="18"/>
  <c r="J496" i="18"/>
  <c r="M520" i="18"/>
  <c r="M522" i="18"/>
  <c r="M524" i="18"/>
  <c r="L546" i="18"/>
  <c r="M546" i="18"/>
  <c r="H546" i="18"/>
  <c r="K546" i="18" s="1"/>
  <c r="E547" i="18"/>
  <c r="G547" i="18" s="1"/>
  <c r="E551" i="18"/>
  <c r="G551" i="18" s="1"/>
  <c r="J546" i="18"/>
  <c r="I546" i="18"/>
  <c r="I561" i="18"/>
  <c r="J561" i="18"/>
  <c r="L575" i="18"/>
  <c r="M575" i="18"/>
  <c r="J575" i="18"/>
  <c r="I575" i="18"/>
  <c r="H575" i="18"/>
  <c r="H579" i="18"/>
  <c r="K579" i="18" s="1"/>
  <c r="J579" i="18"/>
  <c r="M579" i="18"/>
  <c r="L579" i="18"/>
  <c r="I579" i="18"/>
  <c r="E554" i="18"/>
  <c r="G554" i="18" s="1"/>
  <c r="H549" i="18"/>
  <c r="K549" i="18" s="1"/>
  <c r="J549" i="18"/>
  <c r="E566" i="18"/>
  <c r="K587" i="18"/>
  <c r="J591" i="18"/>
  <c r="E596" i="18"/>
  <c r="G596" i="18" s="1"/>
  <c r="H591" i="18"/>
  <c r="L591" i="18"/>
  <c r="M591" i="18"/>
  <c r="I591" i="18"/>
  <c r="M594" i="18"/>
  <c r="L594" i="18"/>
  <c r="J594" i="18"/>
  <c r="I594" i="18"/>
  <c r="H594" i="18"/>
  <c r="K594" i="18" s="1"/>
  <c r="K543" i="18"/>
  <c r="H561" i="18"/>
  <c r="K561" i="18" s="1"/>
  <c r="E591" i="18"/>
  <c r="G591" i="18" s="1"/>
  <c r="I549" i="18"/>
  <c r="J551" i="18"/>
  <c r="L551" i="18"/>
  <c r="L561" i="18"/>
  <c r="M576" i="18"/>
  <c r="L576" i="18"/>
  <c r="I576" i="18"/>
  <c r="G542" i="18"/>
  <c r="M561" i="18"/>
  <c r="I568" i="18"/>
  <c r="M568" i="18"/>
  <c r="J568" i="18"/>
  <c r="H568" i="18"/>
  <c r="E571" i="18"/>
  <c r="E575" i="18"/>
  <c r="G575" i="18" s="1"/>
  <c r="M570" i="18"/>
  <c r="J545" i="18"/>
  <c r="L545" i="18"/>
  <c r="H545" i="18"/>
  <c r="L549" i="18"/>
  <c r="H554" i="18"/>
  <c r="L426" i="18"/>
  <c r="E431" i="18"/>
  <c r="G431" i="18" s="1"/>
  <c r="K485" i="18"/>
  <c r="I503" i="18"/>
  <c r="E508" i="18"/>
  <c r="G508" i="18" s="1"/>
  <c r="E526" i="18"/>
  <c r="H521" i="18"/>
  <c r="K521" i="18" s="1"/>
  <c r="J521" i="18"/>
  <c r="I521" i="18"/>
  <c r="K533" i="18"/>
  <c r="M535" i="18"/>
  <c r="I535" i="18"/>
  <c r="E545" i="18"/>
  <c r="G545" i="18" s="1"/>
  <c r="M549" i="18"/>
  <c r="H551" i="18"/>
  <c r="I554" i="18"/>
  <c r="K565" i="18"/>
  <c r="L568" i="18"/>
  <c r="H570" i="18"/>
  <c r="K570" i="18" s="1"/>
  <c r="H576" i="18"/>
  <c r="K576" i="18" s="1"/>
  <c r="L529" i="18"/>
  <c r="M529" i="18"/>
  <c r="I551" i="18"/>
  <c r="H556" i="18"/>
  <c r="J556" i="18"/>
  <c r="I556" i="18"/>
  <c r="I570" i="18"/>
  <c r="E577" i="18"/>
  <c r="G577" i="18" s="1"/>
  <c r="H572" i="18"/>
  <c r="M572" i="18"/>
  <c r="L572" i="18"/>
  <c r="J572" i="18"/>
  <c r="J576" i="18"/>
  <c r="I532" i="18"/>
  <c r="E537" i="18"/>
  <c r="E555" i="18"/>
  <c r="G555" i="18" s="1"/>
  <c r="H550" i="18"/>
  <c r="J550" i="18"/>
  <c r="I550" i="18"/>
  <c r="L554" i="18"/>
  <c r="E556" i="18"/>
  <c r="G556" i="18" s="1"/>
  <c r="J570" i="18"/>
  <c r="L523" i="18"/>
  <c r="H523" i="18"/>
  <c r="E550" i="18"/>
  <c r="G550" i="18" s="1"/>
  <c r="M551" i="18"/>
  <c r="H553" i="18"/>
  <c r="M554" i="18"/>
  <c r="H562" i="18"/>
  <c r="K562" i="18" s="1"/>
  <c r="M564" i="18"/>
  <c r="L564" i="18"/>
  <c r="I564" i="18"/>
  <c r="H564" i="18"/>
  <c r="K564" i="18" s="1"/>
  <c r="I572" i="18"/>
  <c r="I584" i="18"/>
  <c r="M584" i="18"/>
  <c r="L584" i="18"/>
  <c r="I426" i="18"/>
  <c r="J430" i="18"/>
  <c r="J485" i="18"/>
  <c r="L503" i="18"/>
  <c r="L517" i="18"/>
  <c r="M517" i="18"/>
  <c r="H517" i="18"/>
  <c r="K517" i="18" s="1"/>
  <c r="L521" i="18"/>
  <c r="H529" i="18"/>
  <c r="H532" i="18"/>
  <c r="K532" i="18" s="1"/>
  <c r="J535" i="18"/>
  <c r="K538" i="18"/>
  <c r="M545" i="18"/>
  <c r="H547" i="18"/>
  <c r="M558" i="18"/>
  <c r="L558" i="18"/>
  <c r="J562" i="18"/>
  <c r="E567" i="18"/>
  <c r="K569" i="18"/>
  <c r="L570" i="18"/>
  <c r="E584" i="18"/>
  <c r="G584" i="18" s="1"/>
  <c r="M587" i="18"/>
  <c r="L587" i="18"/>
  <c r="J587" i="18"/>
  <c r="I587" i="18"/>
  <c r="J597" i="18"/>
  <c r="H597" i="18"/>
  <c r="K597" i="18" s="1"/>
  <c r="L597" i="18"/>
  <c r="M611" i="18"/>
  <c r="J611" i="18"/>
  <c r="H611" i="18"/>
  <c r="K611" i="18" s="1"/>
  <c r="K615" i="18"/>
  <c r="G615" i="18"/>
  <c r="L603" i="18"/>
  <c r="J603" i="18"/>
  <c r="L608" i="18"/>
  <c r="I608" i="18"/>
  <c r="M608" i="18"/>
  <c r="E595" i="18"/>
  <c r="H590" i="18"/>
  <c r="K590" i="18" s="1"/>
  <c r="J590" i="18"/>
  <c r="E593" i="18"/>
  <c r="G593" i="18" s="1"/>
  <c r="I597" i="18"/>
  <c r="K606" i="18"/>
  <c r="E608" i="18"/>
  <c r="G608" i="18" s="1"/>
  <c r="E568" i="18"/>
  <c r="G568" i="18" s="1"/>
  <c r="E586" i="18"/>
  <c r="G586" i="18" s="1"/>
  <c r="I611" i="18"/>
  <c r="H593" i="18"/>
  <c r="H596" i="18"/>
  <c r="J596" i="18"/>
  <c r="M597" i="18"/>
  <c r="H603" i="18"/>
  <c r="K603" i="18" s="1"/>
  <c r="H608" i="18"/>
  <c r="L611" i="18"/>
  <c r="J487" i="18"/>
  <c r="L487" i="18"/>
  <c r="E496" i="18"/>
  <c r="G496" i="18" s="1"/>
  <c r="H491" i="18"/>
  <c r="H498" i="18"/>
  <c r="K498" i="18" s="1"/>
  <c r="J498" i="18"/>
  <c r="H586" i="18"/>
  <c r="I590" i="18"/>
  <c r="L592" i="18"/>
  <c r="J592" i="18"/>
  <c r="I593" i="18"/>
  <c r="G602" i="18"/>
  <c r="I603" i="18"/>
  <c r="H605" i="18"/>
  <c r="E605" i="18"/>
  <c r="G605" i="18" s="1"/>
  <c r="J608" i="18"/>
  <c r="J574" i="18"/>
  <c r="L574" i="18"/>
  <c r="I586" i="18"/>
  <c r="J593" i="18"/>
  <c r="I596" i="18"/>
  <c r="I612" i="18"/>
  <c r="H612" i="18"/>
  <c r="E612" i="18"/>
  <c r="G612" i="18" s="1"/>
  <c r="M612" i="18"/>
  <c r="L612" i="18"/>
  <c r="J612" i="18"/>
  <c r="J586" i="18"/>
  <c r="L590" i="18"/>
  <c r="M603" i="18"/>
  <c r="L586" i="18"/>
  <c r="M590" i="18"/>
  <c r="M593" i="18"/>
  <c r="L596" i="18"/>
  <c r="K598" i="18"/>
  <c r="J607" i="18"/>
  <c r="I607" i="18"/>
  <c r="M607" i="18"/>
  <c r="H486" i="18"/>
  <c r="J486" i="18"/>
  <c r="I487" i="18"/>
  <c r="J493" i="18"/>
  <c r="L493" i="18"/>
  <c r="I494" i="18"/>
  <c r="I505" i="18"/>
  <c r="I512" i="18"/>
  <c r="I534" i="18"/>
  <c r="I541" i="18"/>
  <c r="H563" i="18"/>
  <c r="K563" i="18" s="1"/>
  <c r="J567" i="18"/>
  <c r="J571" i="18"/>
  <c r="H574" i="18"/>
  <c r="K574" i="18" s="1"/>
  <c r="J578" i="18"/>
  <c r="H581" i="18"/>
  <c r="K581" i="18" s="1"/>
  <c r="H585" i="18"/>
  <c r="K585" i="18" s="1"/>
  <c r="I592" i="18"/>
  <c r="M596" i="18"/>
  <c r="L604" i="18"/>
  <c r="E604" i="18"/>
  <c r="G604" i="18" s="1"/>
  <c r="L613" i="18"/>
  <c r="L618" i="18"/>
  <c r="I622" i="18"/>
  <c r="I627" i="18"/>
  <c r="G620" i="18"/>
  <c r="E625" i="18"/>
  <c r="G625" i="18" s="1"/>
  <c r="M628" i="18"/>
  <c r="L627" i="18"/>
  <c r="H625" i="18"/>
  <c r="M627" i="18"/>
  <c r="G619" i="18"/>
  <c r="G624" i="18"/>
  <c r="I625" i="18"/>
  <c r="E613" i="18"/>
  <c r="G613" i="18" s="1"/>
  <c r="J625" i="18"/>
  <c r="G623" i="18"/>
  <c r="I624" i="18"/>
  <c r="E628" i="18"/>
  <c r="G628" i="18" s="1"/>
  <c r="H613" i="18"/>
  <c r="H618" i="18"/>
  <c r="K618" i="18" s="1"/>
  <c r="J619" i="18"/>
  <c r="L625" i="18"/>
  <c r="H628" i="18"/>
  <c r="I628" i="18"/>
  <c r="I31" i="14"/>
  <c r="G20" i="14"/>
  <c r="I21" i="14"/>
  <c r="I22" i="14"/>
  <c r="I23" i="14"/>
  <c r="I20" i="14"/>
  <c r="H21" i="14"/>
  <c r="H22" i="14"/>
  <c r="H23" i="14"/>
  <c r="H20" i="14"/>
  <c r="G22" i="14"/>
  <c r="G23" i="14"/>
  <c r="G21" i="14"/>
  <c r="J4" i="14"/>
  <c r="F24" i="13"/>
  <c r="F25" i="13"/>
  <c r="F23" i="13"/>
  <c r="I14" i="13"/>
  <c r="I13" i="13"/>
  <c r="I12" i="13"/>
  <c r="H14" i="13"/>
  <c r="H13" i="13"/>
  <c r="H12" i="13"/>
  <c r="G13" i="13"/>
  <c r="G14" i="13"/>
  <c r="T4" i="11"/>
  <c r="J4" i="13"/>
  <c r="S12" i="11"/>
  <c r="T12" i="11" s="1"/>
  <c r="S115" i="11"/>
  <c r="T115" i="11" s="1"/>
  <c r="S16" i="11"/>
  <c r="T16" i="11" s="1"/>
  <c r="S18" i="11"/>
  <c r="T18" i="11" s="1"/>
  <c r="S113" i="11"/>
  <c r="T113" i="11" s="1"/>
  <c r="S114" i="11"/>
  <c r="T114" i="11" s="1"/>
  <c r="K266" i="18" l="1"/>
  <c r="K136" i="18"/>
  <c r="K392" i="18"/>
  <c r="K191" i="18"/>
  <c r="K331" i="18"/>
  <c r="T19" i="11"/>
  <c r="T11" i="11" s="1"/>
  <c r="T103" i="11"/>
  <c r="T90" i="11" s="1"/>
  <c r="K365" i="18"/>
  <c r="K351" i="18"/>
  <c r="K572" i="18"/>
  <c r="K381" i="18"/>
  <c r="K181" i="18"/>
  <c r="K206" i="18"/>
  <c r="K523" i="18"/>
  <c r="K520" i="18"/>
  <c r="K479" i="18"/>
  <c r="T81" i="11"/>
  <c r="T77" i="11" s="1"/>
  <c r="K316" i="18"/>
  <c r="K446" i="18"/>
  <c r="K208" i="18"/>
  <c r="K373" i="18"/>
  <c r="K369" i="18"/>
  <c r="K408" i="18"/>
  <c r="K583" i="18"/>
  <c r="T116" i="11"/>
  <c r="K593" i="18"/>
  <c r="K514" i="18"/>
  <c r="K350" i="18"/>
  <c r="K290" i="18"/>
  <c r="K505" i="18"/>
  <c r="K438" i="18"/>
  <c r="K542" i="18"/>
  <c r="K535" i="18"/>
  <c r="K112" i="18"/>
  <c r="K473" i="18"/>
  <c r="K222" i="18"/>
  <c r="K553" i="18"/>
  <c r="K474" i="18"/>
  <c r="K127" i="18"/>
  <c r="K560" i="18"/>
  <c r="K486" i="18"/>
  <c r="K482" i="18"/>
  <c r="K552" i="18"/>
  <c r="K344" i="18"/>
  <c r="K379" i="18"/>
  <c r="K126" i="18"/>
  <c r="K601" i="18"/>
  <c r="K180" i="18"/>
  <c r="K261" i="18"/>
  <c r="K196" i="18"/>
  <c r="K304" i="18"/>
  <c r="K622" i="18"/>
  <c r="K340" i="18"/>
  <c r="K319" i="18"/>
  <c r="K179" i="18"/>
  <c r="K625" i="18"/>
  <c r="K550" i="18"/>
  <c r="K205" i="18"/>
  <c r="K275" i="18"/>
  <c r="K586" i="18"/>
  <c r="K596" i="18"/>
  <c r="K554" i="18"/>
  <c r="K296" i="18"/>
  <c r="K547" i="18"/>
  <c r="K359" i="18"/>
  <c r="K410" i="18"/>
  <c r="K475" i="18"/>
  <c r="K164" i="18"/>
  <c r="K415" i="18"/>
  <c r="K398" i="18"/>
  <c r="K341" i="18"/>
  <c r="K279" i="18"/>
  <c r="K204" i="18"/>
  <c r="K163" i="18"/>
  <c r="K244" i="18"/>
  <c r="K328" i="18"/>
  <c r="K524" i="18"/>
  <c r="K278" i="18"/>
  <c r="K303" i="18"/>
  <c r="K591" i="18"/>
  <c r="K518" i="18"/>
  <c r="K427" i="18"/>
  <c r="K310" i="18"/>
  <c r="K529" i="18"/>
  <c r="K496" i="18"/>
  <c r="K374" i="18"/>
  <c r="K426" i="18"/>
  <c r="K395" i="18"/>
  <c r="K451" i="18"/>
  <c r="K186" i="18"/>
  <c r="K288" i="18"/>
  <c r="K399" i="18"/>
  <c r="G399" i="18"/>
  <c r="K480" i="18"/>
  <c r="K287" i="18"/>
  <c r="K608" i="18"/>
  <c r="K568" i="18"/>
  <c r="K577" i="18"/>
  <c r="L456" i="18"/>
  <c r="K360" i="18"/>
  <c r="K346" i="18"/>
  <c r="E457" i="18"/>
  <c r="G457" i="18" s="1"/>
  <c r="K318" i="18"/>
  <c r="K117" i="18"/>
  <c r="K366" i="18"/>
  <c r="H456" i="18"/>
  <c r="K456" i="18" s="1"/>
  <c r="K212" i="18"/>
  <c r="G253" i="18"/>
  <c r="G361" i="18"/>
  <c r="K361" i="18"/>
  <c r="K274" i="18"/>
  <c r="M456" i="18"/>
  <c r="K165" i="18"/>
  <c r="K442" i="18"/>
  <c r="K556" i="18"/>
  <c r="J456" i="18"/>
  <c r="K245" i="18"/>
  <c r="K260" i="18"/>
  <c r="K541" i="18"/>
  <c r="K588" i="18"/>
  <c r="K527" i="18"/>
  <c r="K283" i="18"/>
  <c r="K447" i="18"/>
  <c r="K491" i="18"/>
  <c r="K525" i="18"/>
  <c r="K471" i="18"/>
  <c r="K334" i="18"/>
  <c r="K142" i="18"/>
  <c r="K531" i="18"/>
  <c r="K308" i="18"/>
  <c r="K430" i="18"/>
  <c r="G430" i="18"/>
  <c r="G566" i="18"/>
  <c r="K566" i="18"/>
  <c r="G494" i="18"/>
  <c r="K494" i="18"/>
  <c r="K507" i="18"/>
  <c r="K432" i="18"/>
  <c r="K345" i="18"/>
  <c r="K605" i="18"/>
  <c r="K478" i="18"/>
  <c r="G323" i="18"/>
  <c r="K323" i="18"/>
  <c r="K490" i="18"/>
  <c r="G384" i="18"/>
  <c r="K384" i="18"/>
  <c r="K380" i="18"/>
  <c r="K431" i="18"/>
  <c r="K247" i="18"/>
  <c r="G247" i="18"/>
  <c r="K343" i="18"/>
  <c r="G157" i="18"/>
  <c r="K157" i="18"/>
  <c r="K376" i="18"/>
  <c r="K322" i="18"/>
  <c r="K150" i="18"/>
  <c r="K149" i="18"/>
  <c r="K236" i="18"/>
  <c r="K497" i="18"/>
  <c r="G497" i="18"/>
  <c r="K555" i="18"/>
  <c r="G337" i="18"/>
  <c r="K337" i="18"/>
  <c r="K233" i="18"/>
  <c r="K229" i="18"/>
  <c r="K372" i="18"/>
  <c r="G155" i="18"/>
  <c r="K155" i="18"/>
  <c r="G190" i="18"/>
  <c r="K190" i="18"/>
  <c r="K338" i="18"/>
  <c r="K156" i="18"/>
  <c r="G156" i="18"/>
  <c r="K448" i="18"/>
  <c r="G448" i="18"/>
  <c r="K131" i="18"/>
  <c r="G368" i="18"/>
  <c r="K368" i="18"/>
  <c r="K286" i="18"/>
  <c r="K116" i="18"/>
  <c r="K177" i="18"/>
  <c r="G526" i="18"/>
  <c r="K526" i="18"/>
  <c r="G424" i="18"/>
  <c r="K424" i="18"/>
  <c r="G425" i="18"/>
  <c r="K425" i="18"/>
  <c r="K120" i="18"/>
  <c r="K213" i="18"/>
  <c r="K285" i="18"/>
  <c r="K224" i="18"/>
  <c r="K364" i="18"/>
  <c r="K333" i="18"/>
  <c r="K232" i="18"/>
  <c r="K122" i="18"/>
  <c r="K111" i="18"/>
  <c r="G111" i="18"/>
  <c r="K140" i="18"/>
  <c r="G595" i="18"/>
  <c r="K595" i="18"/>
  <c r="G571" i="18"/>
  <c r="K571" i="18"/>
  <c r="K612" i="18"/>
  <c r="K455" i="18"/>
  <c r="K433" i="18"/>
  <c r="K628" i="18"/>
  <c r="G567" i="18"/>
  <c r="K567" i="18"/>
  <c r="K551" i="18"/>
  <c r="K511" i="18"/>
  <c r="K301" i="18"/>
  <c r="K199" i="18"/>
  <c r="K575" i="18"/>
  <c r="K472" i="18"/>
  <c r="K573" i="18"/>
  <c r="K416" i="18"/>
  <c r="K394" i="18"/>
  <c r="K336" i="18"/>
  <c r="K317" i="18"/>
  <c r="G289" i="18"/>
  <c r="K289" i="18"/>
  <c r="G578" i="18"/>
  <c r="K578" i="18"/>
  <c r="G519" i="18"/>
  <c r="K519" i="18"/>
  <c r="G353" i="18"/>
  <c r="K353" i="18"/>
  <c r="G389" i="18"/>
  <c r="K389" i="18"/>
  <c r="K259" i="18"/>
  <c r="K325" i="18"/>
  <c r="K173" i="18"/>
  <c r="K246" i="18"/>
  <c r="K584" i="18"/>
  <c r="G401" i="18"/>
  <c r="K401" i="18"/>
  <c r="G347" i="18"/>
  <c r="K347" i="18"/>
  <c r="K231" i="18"/>
  <c r="K355" i="18"/>
  <c r="K348" i="18"/>
  <c r="K235" i="18"/>
  <c r="G537" i="18"/>
  <c r="K537" i="18"/>
  <c r="E458" i="18"/>
  <c r="G458" i="18" s="1"/>
  <c r="L457" i="18"/>
  <c r="B459" i="18"/>
  <c r="H457" i="18"/>
  <c r="K457" i="18" s="1"/>
  <c r="B460" i="18"/>
  <c r="B458" i="18"/>
  <c r="M457" i="18"/>
  <c r="J457" i="18"/>
  <c r="I457" i="18"/>
  <c r="K281" i="18"/>
  <c r="K170" i="18"/>
  <c r="K166" i="18"/>
  <c r="K218" i="18"/>
  <c r="K613" i="18"/>
  <c r="K508" i="18"/>
  <c r="K265" i="18"/>
  <c r="G265" i="18"/>
  <c r="G276" i="18"/>
  <c r="K276" i="18"/>
  <c r="K197" i="18"/>
  <c r="G197" i="18"/>
  <c r="K314" i="18"/>
  <c r="K292" i="18"/>
  <c r="K313" i="18"/>
  <c r="K189" i="18"/>
  <c r="K249" i="18"/>
  <c r="K162" i="18"/>
  <c r="K545" i="18"/>
  <c r="K267" i="18"/>
  <c r="K413" i="18"/>
  <c r="K429" i="18"/>
  <c r="G293" i="18"/>
  <c r="K293" i="18"/>
  <c r="K217" i="18"/>
  <c r="K356" i="18"/>
  <c r="K151" i="18"/>
  <c r="K604" i="18"/>
  <c r="K378" i="18"/>
  <c r="K412" i="18"/>
  <c r="K174" i="18"/>
  <c r="K230" i="18"/>
  <c r="K330" i="18"/>
  <c r="T112" i="11" l="1"/>
  <c r="T235" i="11" s="1"/>
  <c r="J460" i="18"/>
  <c r="I460" i="18"/>
  <c r="L460" i="18"/>
  <c r="H460" i="18"/>
  <c r="E461" i="18"/>
  <c r="G461" i="18" s="1"/>
  <c r="M460" i="18"/>
  <c r="H459" i="18"/>
  <c r="E460" i="18"/>
  <c r="G460" i="18" s="1"/>
  <c r="J459" i="18"/>
  <c r="B461" i="18"/>
  <c r="M459" i="18"/>
  <c r="L459" i="18"/>
  <c r="B462" i="18"/>
  <c r="I459" i="18"/>
  <c r="L458" i="18"/>
  <c r="J458" i="18"/>
  <c r="I458" i="18"/>
  <c r="E459" i="18"/>
  <c r="G459" i="18" s="1"/>
  <c r="M458" i="18"/>
  <c r="H458" i="18"/>
  <c r="K458" i="18" s="1"/>
  <c r="K459" i="18" l="1"/>
  <c r="T239" i="11"/>
  <c r="T237" i="11"/>
  <c r="T236" i="11"/>
  <c r="T238" i="11"/>
  <c r="L461" i="18"/>
  <c r="H461" i="18"/>
  <c r="K461" i="18" s="1"/>
  <c r="E462" i="18"/>
  <c r="G462" i="18" s="1"/>
  <c r="M461" i="18"/>
  <c r="J461" i="18"/>
  <c r="I461" i="18"/>
  <c r="K460" i="18"/>
  <c r="J462" i="18"/>
  <c r="B465" i="18"/>
  <c r="H462" i="18"/>
  <c r="E463" i="18"/>
  <c r="G463" i="18" s="1"/>
  <c r="B463" i="18"/>
  <c r="B464" i="18"/>
  <c r="M462" i="18"/>
  <c r="L462" i="18"/>
  <c r="I462" i="18"/>
  <c r="T241" i="11" l="1"/>
  <c r="K462" i="18"/>
  <c r="E464" i="18"/>
  <c r="G464" i="18" s="1"/>
  <c r="L463" i="18"/>
  <c r="M463" i="18"/>
  <c r="I463" i="18"/>
  <c r="H463" i="18"/>
  <c r="K463" i="18" s="1"/>
  <c r="J463" i="18"/>
  <c r="H465" i="18"/>
  <c r="E466" i="18"/>
  <c r="G466" i="18" s="1"/>
  <c r="I465" i="18"/>
  <c r="M465" i="18"/>
  <c r="L465" i="18"/>
  <c r="J465" i="18"/>
  <c r="E465" i="18"/>
  <c r="G465" i="18" s="1"/>
  <c r="M464" i="18"/>
  <c r="L464" i="18"/>
  <c r="B466" i="18"/>
  <c r="J464" i="18"/>
  <c r="B467" i="18"/>
  <c r="I464" i="18"/>
  <c r="H464" i="18"/>
  <c r="K464" i="18" s="1"/>
  <c r="K465" i="18" l="1"/>
  <c r="L467" i="18"/>
  <c r="H467" i="18"/>
  <c r="I467" i="18"/>
  <c r="M467" i="18"/>
  <c r="J467" i="18"/>
  <c r="J466" i="18"/>
  <c r="I466" i="18"/>
  <c r="L466" i="18"/>
  <c r="H466" i="18"/>
  <c r="K466" i="18" s="1"/>
  <c r="E467" i="18"/>
  <c r="G467" i="18" s="1"/>
  <c r="M466" i="18"/>
  <c r="K467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Projekce</author>
  </authors>
  <commentList>
    <comment ref="F12" authorId="0" shapeId="0" xr:uid="{A9F6162A-F881-463F-B96E-B8869460EC88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Materiál vybrat dříve než barvu!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Projekce</author>
  </authors>
  <commentList>
    <comment ref="G13" authorId="0" shapeId="0" xr:uid="{2908ACB0-AFA9-4E68-8260-804919D82B45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21" authorId="0" shapeId="0" xr:uid="{6519D745-8B64-4306-B928-E4BFF3F2B7FD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22" authorId="0" shapeId="0" xr:uid="{BC23D274-4939-42AD-AA9A-3D92D26C6883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23" authorId="0" shapeId="0" xr:uid="{270CBA4B-789D-4F23-895E-E31537609B35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24" authorId="0" shapeId="0" xr:uid="{E8DBCCED-80E8-4342-AC3B-8CCB0FBAB3AE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25" authorId="0" shapeId="0" xr:uid="{40FCF0F6-DF06-4175-8A9D-6C9EC38B8638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26" authorId="0" shapeId="0" xr:uid="{1455BFB9-710F-47C0-B582-74D509C42BB9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34" authorId="0" shapeId="0" xr:uid="{06E9CD14-202D-4F34-8D0D-226FE7459A38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35" authorId="0" shapeId="0" xr:uid="{751236A6-E60C-489E-AAB5-12CF992917A5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36" authorId="0" shapeId="0" xr:uid="{4FD6BA1A-9987-4213-9050-7E473864AFB5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37" authorId="0" shapeId="0" xr:uid="{72438384-235C-46A9-9815-5AF19E3EFE11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38" authorId="0" shapeId="0" xr:uid="{02AC5B75-CE3A-461B-AE73-A1CC9C0A6F78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39" authorId="0" shapeId="0" xr:uid="{C7194B67-0163-49E8-A71C-F801803B713F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40" authorId="0" shapeId="0" xr:uid="{FBEEA1B5-6DC9-4183-A82E-5F32B8E6B96F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41" authorId="0" shapeId="0" xr:uid="{EF2A225B-A165-4DF7-8762-118E856C6FFE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42" authorId="0" shapeId="0" xr:uid="{13D9E174-BE91-43DD-9310-3193DB3BEA60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43" authorId="0" shapeId="0" xr:uid="{6AC6B56D-BADA-4AE3-8ABC-589EC37269CF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44" authorId="0" shapeId="0" xr:uid="{FFA6357A-8B6B-4846-8884-A19FCD3D57FE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45" authorId="0" shapeId="0" xr:uid="{74E4AA83-5C9B-415E-B926-40E8015AFDCA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46" authorId="0" shapeId="0" xr:uid="{06CE8BF4-26D7-4270-9EA2-92C706ED7F41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47" authorId="0" shapeId="0" xr:uid="{C5B9EB54-9CF6-4497-A015-CC86C563AA89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48" authorId="0" shapeId="0" xr:uid="{3C54E4EB-220B-4D48-A9A8-E88590965C9B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  <comment ref="G49" authorId="0" shapeId="0" xr:uid="{93B8C5F1-9860-4EE1-98A4-D2025C618B0A}">
      <text>
        <r>
          <rPr>
            <b/>
            <sz val="9"/>
            <color indexed="81"/>
            <rFont val="Tahoma"/>
            <family val="2"/>
            <charset val="238"/>
          </rPr>
          <t>Projekce:</t>
        </r>
        <r>
          <rPr>
            <sz val="9"/>
            <color indexed="81"/>
            <rFont val="Tahoma"/>
            <family val="2"/>
            <charset val="238"/>
          </rPr>
          <t xml:space="preserve">
Průměr lanka vybrat dříve než velikost sítě!</t>
        </r>
      </text>
    </comment>
  </commentList>
</comments>
</file>

<file path=xl/sharedStrings.xml><?xml version="1.0" encoding="utf-8"?>
<sst xmlns="http://schemas.openxmlformats.org/spreadsheetml/2006/main" count="2836" uniqueCount="1201">
  <si>
    <t>PROJEKT:</t>
  </si>
  <si>
    <t>25.1.2008</t>
  </si>
  <si>
    <t>REVIZE :</t>
  </si>
  <si>
    <t>OZN</t>
  </si>
  <si>
    <t>NÁZEV</t>
  </si>
  <si>
    <t xml:space="preserve">POPIS </t>
  </si>
  <si>
    <t xml:space="preserve">MATERIÁL </t>
  </si>
  <si>
    <t>ROZMĚR (mm)</t>
  </si>
  <si>
    <t>POVRCH. ÚPRAVA</t>
  </si>
  <si>
    <t>POZNÁMKA</t>
  </si>
  <si>
    <t>MJ</t>
  </si>
  <si>
    <t>POČET MJ</t>
  </si>
  <si>
    <t>S355</t>
  </si>
  <si>
    <t>m</t>
  </si>
  <si>
    <t>celková hmotnost</t>
  </si>
  <si>
    <t>Počet ks</t>
  </si>
  <si>
    <t>Celkem (1ks)</t>
  </si>
  <si>
    <t>jednotková hm.</t>
  </si>
  <si>
    <t>hmotnost 1ks</t>
  </si>
  <si>
    <t>kg/MJ</t>
  </si>
  <si>
    <t>kg</t>
  </si>
  <si>
    <r>
      <t>m</t>
    </r>
    <r>
      <rPr>
        <vertAlign val="superscript"/>
        <sz val="10"/>
        <rFont val="Arial"/>
        <family val="2"/>
        <charset val="238"/>
      </rPr>
      <t>2</t>
    </r>
  </si>
  <si>
    <t>ks</t>
  </si>
  <si>
    <t>hmotnost oceli celkem (kg)</t>
  </si>
  <si>
    <t>svarový materiál (kg)</t>
  </si>
  <si>
    <t>povrchová úprava žárový zinek (kg)</t>
  </si>
  <si>
    <t>SPOJOVACÍ MATERIÁL</t>
  </si>
  <si>
    <t>PROŘEZ (kg)</t>
  </si>
  <si>
    <t>Carl Stahl, spol. s.r.o.</t>
  </si>
  <si>
    <t>POČET</t>
  </si>
  <si>
    <t>DÉLKA</t>
  </si>
  <si>
    <t>PRŮMĚR</t>
  </si>
  <si>
    <t>MATERIÁL</t>
  </si>
  <si>
    <t>PEVNOST</t>
  </si>
  <si>
    <t>POZNÁMKY</t>
  </si>
  <si>
    <t>mm</t>
  </si>
  <si>
    <t>VÝPIS OBVODOVÝCH LAN</t>
  </si>
  <si>
    <t>1.4401</t>
  </si>
  <si>
    <t>M1</t>
  </si>
  <si>
    <t>VÝKAZ OCELOVÉ KONSTRUKCE</t>
  </si>
  <si>
    <t>Hmotnost konstrukce celkem (kg)</t>
  </si>
  <si>
    <t>ČISTÁ PLOCHA</t>
  </si>
  <si>
    <t>VÝPIS PLACHTA</t>
  </si>
  <si>
    <t>DATUM :</t>
  </si>
  <si>
    <t>LO1</t>
  </si>
  <si>
    <t>LO2</t>
  </si>
  <si>
    <t>LO3</t>
  </si>
  <si>
    <t>LO4</t>
  </si>
  <si>
    <t>VÝPIS KOTEVNÍCH LAN</t>
  </si>
  <si>
    <t>LK1</t>
  </si>
  <si>
    <t>LK2</t>
  </si>
  <si>
    <t>LK3</t>
  </si>
  <si>
    <t>NEREZOVÉ ROHOVÉ KOVÁNÍ</t>
  </si>
  <si>
    <t>5 ks</t>
  </si>
  <si>
    <t>1 ks</t>
  </si>
  <si>
    <t>POČET (ks)</t>
  </si>
  <si>
    <t>TYP</t>
  </si>
  <si>
    <t>DÉLKA (mm)</t>
  </si>
  <si>
    <t>UŠI</t>
  </si>
  <si>
    <t>PLECHY PRO ČEP</t>
  </si>
  <si>
    <t>KOTVY</t>
  </si>
  <si>
    <t>PATNÍ PLECH</t>
  </si>
  <si>
    <t>VÍČKA</t>
  </si>
  <si>
    <t>POPIS</t>
  </si>
  <si>
    <t>SLOUP</t>
  </si>
  <si>
    <t>OZN.</t>
  </si>
  <si>
    <t>V1</t>
  </si>
  <si>
    <t>V2</t>
  </si>
  <si>
    <t>VÝZTUHY</t>
  </si>
  <si>
    <t>KOTEVNÍ PLECH</t>
  </si>
  <si>
    <t>IPE 80</t>
  </si>
  <si>
    <t>00</t>
  </si>
  <si>
    <t>OBVODOVÁ LANA S TERMINÁLEM</t>
  </si>
  <si>
    <t>IKZ600-0600</t>
  </si>
  <si>
    <t>IKZ600-0800</t>
  </si>
  <si>
    <t>IKZ600-1000</t>
  </si>
  <si>
    <t>IKZ600-1200</t>
  </si>
  <si>
    <t>IKZ600-1400</t>
  </si>
  <si>
    <t>IKZ600-1600</t>
  </si>
  <si>
    <t>IKZ600-1800</t>
  </si>
  <si>
    <t>IKZ600-2200</t>
  </si>
  <si>
    <t>IKZ600-2600</t>
  </si>
  <si>
    <t>a</t>
  </si>
  <si>
    <t>c</t>
  </si>
  <si>
    <t>Ø d</t>
  </si>
  <si>
    <t>kN</t>
  </si>
  <si>
    <t>M10</t>
  </si>
  <si>
    <t>M12</t>
  </si>
  <si>
    <t>M14</t>
  </si>
  <si>
    <t>M16</t>
  </si>
  <si>
    <t>M20</t>
  </si>
  <si>
    <t>M24</t>
  </si>
  <si>
    <t>M27</t>
  </si>
  <si>
    <t>M30</t>
  </si>
  <si>
    <t>M36</t>
  </si>
  <si>
    <t>e</t>
  </si>
  <si>
    <t>f</t>
  </si>
  <si>
    <t>g</t>
  </si>
  <si>
    <t>Ø d1</t>
  </si>
  <si>
    <t>IKZ605-0600</t>
  </si>
  <si>
    <t>IKZ605-0800</t>
  </si>
  <si>
    <t>IKZ605-1000</t>
  </si>
  <si>
    <t>IKZ605-1200</t>
  </si>
  <si>
    <t>IKZ605-1400</t>
  </si>
  <si>
    <t>IKZ605-1600</t>
  </si>
  <si>
    <t>IKZ605-1800</t>
  </si>
  <si>
    <t>IKZ605-2200</t>
  </si>
  <si>
    <t>IKZ605-2600</t>
  </si>
  <si>
    <r>
      <t>Ø d</t>
    </r>
    <r>
      <rPr>
        <b/>
        <sz val="8"/>
        <rFont val="Arial"/>
        <family val="2"/>
        <charset val="238"/>
      </rPr>
      <t>1</t>
    </r>
  </si>
  <si>
    <t>KOTEVNÍ LANA S TERMINÁLEM (s vidličkami)</t>
  </si>
  <si>
    <t>IKZ607-0600</t>
  </si>
  <si>
    <t>IKZ607-0800</t>
  </si>
  <si>
    <t>IKZ607-1000</t>
  </si>
  <si>
    <t>IKZ607-1200</t>
  </si>
  <si>
    <t>IKZ607-1400</t>
  </si>
  <si>
    <t>IKZ607-1600</t>
  </si>
  <si>
    <t>IKZ607-1800</t>
  </si>
  <si>
    <t>IKZ607-2200</t>
  </si>
  <si>
    <t>IKZ607-2600</t>
  </si>
  <si>
    <t>Ø h</t>
  </si>
  <si>
    <r>
      <rPr>
        <b/>
        <sz val="10"/>
        <rFont val="Calibri"/>
        <family val="2"/>
        <charset val="238"/>
      </rPr>
      <t>Ø</t>
    </r>
    <r>
      <rPr>
        <b/>
        <sz val="10"/>
        <rFont val="Arial"/>
        <family val="2"/>
        <charset val="238"/>
      </rPr>
      <t xml:space="preserve"> lana</t>
    </r>
  </si>
  <si>
    <t>VIDLIČKY S VNĚJŠÍM ZÁVITEM</t>
  </si>
  <si>
    <t>671-1000</t>
  </si>
  <si>
    <t>671-1200</t>
  </si>
  <si>
    <t>671-1400</t>
  </si>
  <si>
    <t>671-1600</t>
  </si>
  <si>
    <t>671-2000</t>
  </si>
  <si>
    <t>671-2400</t>
  </si>
  <si>
    <t>671-2700</t>
  </si>
  <si>
    <t>671-3000</t>
  </si>
  <si>
    <t>671-3600</t>
  </si>
  <si>
    <t>Pravý závit</t>
  </si>
  <si>
    <t>Levý závit</t>
  </si>
  <si>
    <t>b</t>
  </si>
  <si>
    <t>l1</t>
  </si>
  <si>
    <t>l2</t>
  </si>
  <si>
    <t>Ø l</t>
  </si>
  <si>
    <t>MATERIÁL MEMBRÁNY</t>
  </si>
  <si>
    <t>SERGE FERRARI</t>
  </si>
  <si>
    <t>B-s2, d0</t>
  </si>
  <si>
    <t>7 let</t>
  </si>
  <si>
    <t>POŽÁR</t>
  </si>
  <si>
    <t>ZÁRUKA</t>
  </si>
  <si>
    <t>15 let</t>
  </si>
  <si>
    <t>C-s2, d0</t>
  </si>
  <si>
    <t>BARVA</t>
  </si>
  <si>
    <t>bílá</t>
  </si>
  <si>
    <t>10 let</t>
  </si>
  <si>
    <t>shifting grey</t>
  </si>
  <si>
    <t>ash-blond</t>
  </si>
  <si>
    <t>sandy beige</t>
  </si>
  <si>
    <t>381-3121</t>
  </si>
  <si>
    <t>381-3109</t>
  </si>
  <si>
    <t>381-3123</t>
  </si>
  <si>
    <t>silver-metallic</t>
  </si>
  <si>
    <t>381-3128</t>
  </si>
  <si>
    <t>slate</t>
  </si>
  <si>
    <t>381-3113</t>
  </si>
  <si>
    <t>choco</t>
  </si>
  <si>
    <t>381-3108</t>
  </si>
  <si>
    <t>beaten metal</t>
  </si>
  <si>
    <t>black-cherry</t>
  </si>
  <si>
    <t>381-3120</t>
  </si>
  <si>
    <t>milky-green</t>
  </si>
  <si>
    <t>381-3119</t>
  </si>
  <si>
    <t>381-3118</t>
  </si>
  <si>
    <t>381-3117</t>
  </si>
  <si>
    <t>381-3124</t>
  </si>
  <si>
    <t>381-3127</t>
  </si>
  <si>
    <t>381-3105</t>
  </si>
  <si>
    <t>381-3101</t>
  </si>
  <si>
    <t>spring-green</t>
  </si>
  <si>
    <t>cactus-green</t>
  </si>
  <si>
    <t>temperament-golden</t>
  </si>
  <si>
    <t>cinnamon</t>
  </si>
  <si>
    <t>glowing-red</t>
  </si>
  <si>
    <t>pumpkin</t>
  </si>
  <si>
    <t>902 8636 S2</t>
  </si>
  <si>
    <t>1002 8636 S2</t>
  </si>
  <si>
    <t>1202 8636 S2</t>
  </si>
  <si>
    <t>1302 8636 S2</t>
  </si>
  <si>
    <t>1502 8636 S2</t>
  </si>
  <si>
    <t>highly translucent</t>
  </si>
  <si>
    <t>1002 3399 S2</t>
  </si>
  <si>
    <t>kilimandjaro</t>
  </si>
  <si>
    <t>cotton</t>
  </si>
  <si>
    <t>bamboo</t>
  </si>
  <si>
    <t>alaska</t>
  </si>
  <si>
    <t>granite</t>
  </si>
  <si>
    <t>odessa</t>
  </si>
  <si>
    <t>red</t>
  </si>
  <si>
    <t>lux</t>
  </si>
  <si>
    <t>7005-6642</t>
  </si>
  <si>
    <t>7005-50219</t>
  </si>
  <si>
    <t>7005-50221</t>
  </si>
  <si>
    <t>7005-6711</t>
  </si>
  <si>
    <t>7005-50222</t>
  </si>
  <si>
    <t>7005-6842</t>
  </si>
  <si>
    <t>7005-50224</t>
  </si>
  <si>
    <t>7005-50540</t>
  </si>
  <si>
    <t>AW80-6642</t>
  </si>
  <si>
    <t>AW80-6711</t>
  </si>
  <si>
    <t>AW80-6842</t>
  </si>
  <si>
    <t>KÓD BARVY</t>
  </si>
  <si>
    <t>702-8604S2</t>
  </si>
  <si>
    <t>VÝROBCE</t>
  </si>
  <si>
    <t>NÁZEV PRODUKTU</t>
  </si>
  <si>
    <t>xx</t>
  </si>
  <si>
    <t>xxx</t>
  </si>
  <si>
    <t>Mat</t>
  </si>
  <si>
    <t>Pevnost</t>
  </si>
  <si>
    <t>Konstrukce</t>
  </si>
  <si>
    <t>1x19</t>
  </si>
  <si>
    <t>1x37</t>
  </si>
  <si>
    <t>1x61</t>
  </si>
  <si>
    <t>OBVODOVÁ /  KOTEVNÍ LANA (s vidličkami)</t>
  </si>
  <si>
    <t>VÝPIS KOTEVNÍCH TYČÍ</t>
  </si>
  <si>
    <t>T1</t>
  </si>
  <si>
    <t>Závit</t>
  </si>
  <si>
    <t>Průměr</t>
  </si>
  <si>
    <t>Mez kluzu</t>
  </si>
  <si>
    <t>Mez pevnosti</t>
  </si>
  <si>
    <t>Hmotnost</t>
  </si>
  <si>
    <t>Ocel</t>
  </si>
  <si>
    <t>M42</t>
  </si>
  <si>
    <t>M48</t>
  </si>
  <si>
    <t>M56</t>
  </si>
  <si>
    <t>M64</t>
  </si>
  <si>
    <t>M76</t>
  </si>
  <si>
    <t>M85</t>
  </si>
  <si>
    <t>M90</t>
  </si>
  <si>
    <t>M100</t>
  </si>
  <si>
    <t>S460</t>
  </si>
  <si>
    <t>MACALLOY TYČE S460</t>
  </si>
  <si>
    <t>MACALLOY TYČE S520</t>
  </si>
  <si>
    <t>S520</t>
  </si>
  <si>
    <t>MEZ KLUZU</t>
  </si>
  <si>
    <t>MPa</t>
  </si>
  <si>
    <t>VIDLIČKY</t>
  </si>
  <si>
    <t>IPE</t>
  </si>
  <si>
    <t>Rozměry</t>
  </si>
  <si>
    <t>Průřezové veličiny</t>
  </si>
  <si>
    <t>G</t>
  </si>
  <si>
    <t>h</t>
  </si>
  <si>
    <r>
      <t>t</t>
    </r>
    <r>
      <rPr>
        <vertAlign val="subscript"/>
        <sz val="10"/>
        <rFont val="Arial"/>
        <family val="2"/>
        <charset val="238"/>
      </rPr>
      <t>w</t>
    </r>
  </si>
  <si>
    <r>
      <t>t</t>
    </r>
    <r>
      <rPr>
        <vertAlign val="subscript"/>
        <sz val="10"/>
        <rFont val="Arial"/>
        <family val="2"/>
        <charset val="238"/>
      </rPr>
      <t>f</t>
    </r>
  </si>
  <si>
    <r>
      <t>r</t>
    </r>
    <r>
      <rPr>
        <vertAlign val="subscript"/>
        <sz val="10"/>
        <rFont val="Arial"/>
        <family val="2"/>
        <charset val="238"/>
      </rPr>
      <t>1</t>
    </r>
  </si>
  <si>
    <t>d</t>
  </si>
  <si>
    <t>A</t>
  </si>
  <si>
    <r>
      <t>A</t>
    </r>
    <r>
      <rPr>
        <vertAlign val="subscript"/>
        <sz val="10"/>
        <rFont val="Arial"/>
        <family val="2"/>
        <charset val="238"/>
      </rPr>
      <t>m</t>
    </r>
  </si>
  <si>
    <r>
      <t>I</t>
    </r>
    <r>
      <rPr>
        <vertAlign val="subscript"/>
        <sz val="10"/>
        <rFont val="Arial"/>
        <family val="2"/>
        <charset val="238"/>
      </rPr>
      <t>y</t>
    </r>
  </si>
  <si>
    <r>
      <t>W</t>
    </r>
    <r>
      <rPr>
        <vertAlign val="subscript"/>
        <sz val="10"/>
        <rFont val="Arial"/>
        <family val="2"/>
        <charset val="238"/>
      </rPr>
      <t>y</t>
    </r>
  </si>
  <si>
    <r>
      <t>W</t>
    </r>
    <r>
      <rPr>
        <vertAlign val="subscript"/>
        <sz val="10"/>
        <rFont val="Arial"/>
        <family val="2"/>
        <charset val="238"/>
      </rPr>
      <t>pl.y</t>
    </r>
  </si>
  <si>
    <r>
      <t>i</t>
    </r>
    <r>
      <rPr>
        <vertAlign val="subscript"/>
        <sz val="10"/>
        <rFont val="Arial"/>
        <family val="2"/>
        <charset val="238"/>
      </rPr>
      <t>y</t>
    </r>
  </si>
  <si>
    <r>
      <t>A</t>
    </r>
    <r>
      <rPr>
        <vertAlign val="subscript"/>
        <sz val="10"/>
        <rFont val="Arial"/>
        <family val="2"/>
        <charset val="238"/>
      </rPr>
      <t>vz</t>
    </r>
  </si>
  <si>
    <r>
      <t>I</t>
    </r>
    <r>
      <rPr>
        <vertAlign val="subscript"/>
        <sz val="10"/>
        <rFont val="Arial"/>
        <family val="2"/>
        <charset val="238"/>
      </rPr>
      <t>z</t>
    </r>
  </si>
  <si>
    <r>
      <t>W</t>
    </r>
    <r>
      <rPr>
        <vertAlign val="subscript"/>
        <sz val="10"/>
        <rFont val="Arial"/>
        <family val="2"/>
        <charset val="238"/>
      </rPr>
      <t>z</t>
    </r>
  </si>
  <si>
    <r>
      <t>W</t>
    </r>
    <r>
      <rPr>
        <vertAlign val="subscript"/>
        <sz val="10"/>
        <rFont val="Arial"/>
        <family val="2"/>
        <charset val="238"/>
      </rPr>
      <t>pl,z</t>
    </r>
  </si>
  <si>
    <r>
      <t>i</t>
    </r>
    <r>
      <rPr>
        <vertAlign val="subscript"/>
        <sz val="10"/>
        <rFont val="Arial"/>
        <family val="2"/>
        <charset val="238"/>
      </rPr>
      <t>z</t>
    </r>
  </si>
  <si>
    <r>
      <t>I</t>
    </r>
    <r>
      <rPr>
        <vertAlign val="subscript"/>
        <sz val="10"/>
        <rFont val="Arial"/>
        <family val="2"/>
        <charset val="238"/>
      </rPr>
      <t>t</t>
    </r>
  </si>
  <si>
    <r>
      <t>I</t>
    </r>
    <r>
      <rPr>
        <vertAlign val="subscript"/>
        <sz val="10"/>
        <rFont val="Arial"/>
        <family val="2"/>
        <charset val="238"/>
      </rPr>
      <t>w</t>
    </r>
  </si>
  <si>
    <t>kg/m</t>
  </si>
  <si>
    <t>mm2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</si>
  <si>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/m</t>
    </r>
  </si>
  <si>
    <r>
      <t>mm</t>
    </r>
    <r>
      <rPr>
        <vertAlign val="superscript"/>
        <sz val="10"/>
        <rFont val="Arial"/>
        <family val="2"/>
        <charset val="238"/>
      </rPr>
      <t>4</t>
    </r>
  </si>
  <si>
    <r>
      <t>mm</t>
    </r>
    <r>
      <rPr>
        <vertAlign val="superscript"/>
        <sz val="10"/>
        <rFont val="Arial"/>
        <family val="2"/>
        <charset val="238"/>
      </rPr>
      <t>3</t>
    </r>
  </si>
  <si>
    <r>
      <t>mm</t>
    </r>
    <r>
      <rPr>
        <vertAlign val="superscript"/>
        <sz val="10"/>
        <rFont val="Arial"/>
        <family val="2"/>
        <charset val="238"/>
      </rPr>
      <t>2</t>
    </r>
  </si>
  <si>
    <r>
      <t>mm</t>
    </r>
    <r>
      <rPr>
        <vertAlign val="superscript"/>
        <sz val="10"/>
        <rFont val="Arial"/>
        <family val="2"/>
        <charset val="238"/>
      </rPr>
      <t>6</t>
    </r>
  </si>
  <si>
    <t>Násobitel</t>
  </si>
  <si>
    <r>
      <t>10</t>
    </r>
    <r>
      <rPr>
        <vertAlign val="superscript"/>
        <sz val="10"/>
        <rFont val="Arial"/>
        <family val="2"/>
        <charset val="238"/>
      </rPr>
      <t xml:space="preserve"> 3</t>
    </r>
  </si>
  <si>
    <r>
      <t>10</t>
    </r>
    <r>
      <rPr>
        <vertAlign val="superscript"/>
        <sz val="10"/>
        <rFont val="Arial"/>
        <family val="2"/>
        <charset val="238"/>
      </rPr>
      <t xml:space="preserve"> 6</t>
    </r>
  </si>
  <si>
    <r>
      <t>10</t>
    </r>
    <r>
      <rPr>
        <vertAlign val="superscript"/>
        <sz val="10"/>
        <rFont val="Arial"/>
        <family val="2"/>
        <charset val="238"/>
      </rPr>
      <t xml:space="preserve"> 9</t>
    </r>
  </si>
  <si>
    <t>IPE100</t>
  </si>
  <si>
    <t>IPE 120</t>
  </si>
  <si>
    <t>IPE 140</t>
  </si>
  <si>
    <t>IPE 160</t>
  </si>
  <si>
    <t>IPE 180</t>
  </si>
  <si>
    <t>IPE 200</t>
  </si>
  <si>
    <t>IPE 220</t>
  </si>
  <si>
    <t>IPE 240</t>
  </si>
  <si>
    <t>IPE 270</t>
  </si>
  <si>
    <t>IPE 300</t>
  </si>
  <si>
    <t>IPE 330</t>
  </si>
  <si>
    <t>IPE 360</t>
  </si>
  <si>
    <t>IPE 400</t>
  </si>
  <si>
    <t>IPE 450</t>
  </si>
  <si>
    <t>IPE 500</t>
  </si>
  <si>
    <t>IPE 550</t>
  </si>
  <si>
    <t>IPE 600</t>
  </si>
  <si>
    <t>HEA</t>
  </si>
  <si>
    <t>HEA 100</t>
  </si>
  <si>
    <t>HEA 120</t>
  </si>
  <si>
    <t>HEA 140</t>
  </si>
  <si>
    <t>HEA 160</t>
  </si>
  <si>
    <t>HEA 180</t>
  </si>
  <si>
    <t>HEA 200</t>
  </si>
  <si>
    <t>HEA 220</t>
  </si>
  <si>
    <t>HEA 240</t>
  </si>
  <si>
    <t>HEA 260</t>
  </si>
  <si>
    <t>HEA 280</t>
  </si>
  <si>
    <t>HEA 300</t>
  </si>
  <si>
    <t>HEA 320</t>
  </si>
  <si>
    <t>HEA 340</t>
  </si>
  <si>
    <t>HEA 360</t>
  </si>
  <si>
    <t>HEA 400</t>
  </si>
  <si>
    <t>HEA 450</t>
  </si>
  <si>
    <t>HEA 500</t>
  </si>
  <si>
    <t>HEA 550</t>
  </si>
  <si>
    <t>HEA 600</t>
  </si>
  <si>
    <t>HEA 650</t>
  </si>
  <si>
    <t>HEA 700</t>
  </si>
  <si>
    <t>HEA 800</t>
  </si>
  <si>
    <t>HEA 900</t>
  </si>
  <si>
    <t>HEA 1000</t>
  </si>
  <si>
    <t>HEB</t>
  </si>
  <si>
    <t>HEB 100</t>
  </si>
  <si>
    <t>HEB 120</t>
  </si>
  <si>
    <t>HEB 140</t>
  </si>
  <si>
    <t>HEB 160</t>
  </si>
  <si>
    <t>HEB 180</t>
  </si>
  <si>
    <t>HEB 200</t>
  </si>
  <si>
    <t>HEB 220</t>
  </si>
  <si>
    <t>HEB 240</t>
  </si>
  <si>
    <t>HEB 260</t>
  </si>
  <si>
    <t>HEB 280</t>
  </si>
  <si>
    <t>HEB 300</t>
  </si>
  <si>
    <t>HEB 320</t>
  </si>
  <si>
    <t>HEB 340</t>
  </si>
  <si>
    <t>HEB 360</t>
  </si>
  <si>
    <t>HEB 400</t>
  </si>
  <si>
    <t>HEB 450</t>
  </si>
  <si>
    <t>HEB 500</t>
  </si>
  <si>
    <t>HEB 550</t>
  </si>
  <si>
    <t>HEB 600</t>
  </si>
  <si>
    <t>HEB 650</t>
  </si>
  <si>
    <t>HEB 700</t>
  </si>
  <si>
    <t>HEB 800</t>
  </si>
  <si>
    <t>HEB 900</t>
  </si>
  <si>
    <t>HEB 1000</t>
  </si>
  <si>
    <t>U</t>
  </si>
  <si>
    <r>
      <t>r</t>
    </r>
    <r>
      <rPr>
        <vertAlign val="subscript"/>
        <sz val="10"/>
        <rFont val="Arial"/>
        <family val="2"/>
        <charset val="238"/>
      </rPr>
      <t>2</t>
    </r>
  </si>
  <si>
    <r>
      <t>y</t>
    </r>
    <r>
      <rPr>
        <vertAlign val="subscript"/>
        <sz val="10"/>
        <rFont val="Arial"/>
        <family val="2"/>
        <charset val="238"/>
      </rPr>
      <t>s</t>
    </r>
  </si>
  <si>
    <r>
      <t>y</t>
    </r>
    <r>
      <rPr>
        <vertAlign val="subscript"/>
        <sz val="10"/>
        <rFont val="Arial"/>
        <family val="2"/>
        <charset val="238"/>
      </rPr>
      <t>m</t>
    </r>
  </si>
  <si>
    <t>U 80</t>
  </si>
  <si>
    <t>U 100</t>
  </si>
  <si>
    <t>U 120</t>
  </si>
  <si>
    <t>U 140</t>
  </si>
  <si>
    <t>U 160</t>
  </si>
  <si>
    <t>U 180</t>
  </si>
  <si>
    <t>U 200</t>
  </si>
  <si>
    <t>U 220</t>
  </si>
  <si>
    <t>U 240</t>
  </si>
  <si>
    <t>U 260</t>
  </si>
  <si>
    <t>U 280</t>
  </si>
  <si>
    <t>U 300</t>
  </si>
  <si>
    <t>U 320</t>
  </si>
  <si>
    <t>U 350</t>
  </si>
  <si>
    <t>U 380</t>
  </si>
  <si>
    <t>U 400</t>
  </si>
  <si>
    <t>Kruhové trubky</t>
  </si>
  <si>
    <t>D</t>
  </si>
  <si>
    <t>t</t>
  </si>
  <si>
    <t>I</t>
  </si>
  <si>
    <t>W</t>
  </si>
  <si>
    <r>
      <t>W</t>
    </r>
    <r>
      <rPr>
        <vertAlign val="subscript"/>
        <sz val="10"/>
        <rFont val="Arial"/>
        <family val="2"/>
        <charset val="238"/>
      </rPr>
      <t>pl</t>
    </r>
  </si>
  <si>
    <t>i</t>
  </si>
  <si>
    <r>
      <t>I</t>
    </r>
    <r>
      <rPr>
        <vertAlign val="subscript"/>
        <sz val="10"/>
        <rFont val="Arial"/>
        <family val="2"/>
        <charset val="238"/>
      </rPr>
      <t>d</t>
    </r>
  </si>
  <si>
    <t>Ω</t>
  </si>
  <si>
    <t>20/2,6</t>
  </si>
  <si>
    <t>20/2,9</t>
  </si>
  <si>
    <t>20/3,2</t>
  </si>
  <si>
    <t>20/3,6</t>
  </si>
  <si>
    <t>20/4,0</t>
  </si>
  <si>
    <t>21,3/2,6</t>
  </si>
  <si>
    <t>21,3/2,9</t>
  </si>
  <si>
    <t>21,3/3,2</t>
  </si>
  <si>
    <t>21,3/3,6</t>
  </si>
  <si>
    <t>21,3/4,0</t>
  </si>
  <si>
    <t>22/2,6</t>
  </si>
  <si>
    <t>22/2,9</t>
  </si>
  <si>
    <t>22/3,2</t>
  </si>
  <si>
    <t>22/3,6</t>
  </si>
  <si>
    <t>22/4,0</t>
  </si>
  <si>
    <t>25/2,6</t>
  </si>
  <si>
    <t>25/2,9</t>
  </si>
  <si>
    <t>25/3,2</t>
  </si>
  <si>
    <t>25/3,6</t>
  </si>
  <si>
    <t>25/4,0</t>
  </si>
  <si>
    <t>26,9/2,6</t>
  </si>
  <si>
    <t>26,9/2,9</t>
  </si>
  <si>
    <t>26,9/3,2</t>
  </si>
  <si>
    <t>26,9/3,6</t>
  </si>
  <si>
    <t>26,9/4</t>
  </si>
  <si>
    <t>28/2,6</t>
  </si>
  <si>
    <t>28/2,9</t>
  </si>
  <si>
    <t>28/3,2</t>
  </si>
  <si>
    <t>28/3,6</t>
  </si>
  <si>
    <t>28/4,0</t>
  </si>
  <si>
    <t>31,8/2,6</t>
  </si>
  <si>
    <t>31,8/2,9</t>
  </si>
  <si>
    <t>31,8/3,2</t>
  </si>
  <si>
    <t>31,8/3,6</t>
  </si>
  <si>
    <t>31,8/4,0</t>
  </si>
  <si>
    <t>31,8/4,5</t>
  </si>
  <si>
    <t>31,8/5,0</t>
  </si>
  <si>
    <t>33,7/2,6</t>
  </si>
  <si>
    <t>33,7/2,9</t>
  </si>
  <si>
    <t>33,7/3,2</t>
  </si>
  <si>
    <t>33,7/3,6</t>
  </si>
  <si>
    <t>33,7/4,0</t>
  </si>
  <si>
    <t>33,7/4,5</t>
  </si>
  <si>
    <t>33,7/5,0</t>
  </si>
  <si>
    <t>35/2,6</t>
  </si>
  <si>
    <t>35/2,9</t>
  </si>
  <si>
    <t>35/3,2</t>
  </si>
  <si>
    <t>35/3,6</t>
  </si>
  <si>
    <t>35/4,0</t>
  </si>
  <si>
    <t>35/4,5</t>
  </si>
  <si>
    <t>35/5,0</t>
  </si>
  <si>
    <t>38/2,6</t>
  </si>
  <si>
    <t>38/2,9</t>
  </si>
  <si>
    <t>38/3,2</t>
  </si>
  <si>
    <t>38/3,6</t>
  </si>
  <si>
    <t>38/4,0</t>
  </si>
  <si>
    <t>38/4,5</t>
  </si>
  <si>
    <t>38/5,0</t>
  </si>
  <si>
    <t>38/5,6</t>
  </si>
  <si>
    <t>40/2,6</t>
  </si>
  <si>
    <t>40/2,9</t>
  </si>
  <si>
    <t>40/3,2</t>
  </si>
  <si>
    <t>40/3,6</t>
  </si>
  <si>
    <t>40/4,0</t>
  </si>
  <si>
    <t>40/4,5</t>
  </si>
  <si>
    <t>40/5,0</t>
  </si>
  <si>
    <t>40/5,6</t>
  </si>
  <si>
    <t>42,4/2,6</t>
  </si>
  <si>
    <t>42,4/2,9</t>
  </si>
  <si>
    <t>42,4/3,2</t>
  </si>
  <si>
    <t>42,4/3,6</t>
  </si>
  <si>
    <t>42,4/4,0</t>
  </si>
  <si>
    <t>42,4/4,5</t>
  </si>
  <si>
    <t>42,4/5,0</t>
  </si>
  <si>
    <t>42,4/5,6</t>
  </si>
  <si>
    <t>42,4/6,3</t>
  </si>
  <si>
    <t>44,5/2,6</t>
  </si>
  <si>
    <t>44,5/2,9</t>
  </si>
  <si>
    <t>44,5/3,2</t>
  </si>
  <si>
    <t>44,5/3,6</t>
  </si>
  <si>
    <t>44,5/4,0</t>
  </si>
  <si>
    <t>44,5/4,5</t>
  </si>
  <si>
    <t>44,5/5,0</t>
  </si>
  <si>
    <t>44,5/5,6</t>
  </si>
  <si>
    <t>44,5/6,3</t>
  </si>
  <si>
    <t>48,3/2,6</t>
  </si>
  <si>
    <t>48,3/2,9</t>
  </si>
  <si>
    <t>48,3/3,2</t>
  </si>
  <si>
    <t>48,3/3,6</t>
  </si>
  <si>
    <t>48,3/4,0</t>
  </si>
  <si>
    <t>48,3/4,5</t>
  </si>
  <si>
    <t>48,3/5,0</t>
  </si>
  <si>
    <t>48,3/5,6</t>
  </si>
  <si>
    <t>48,3/6,3</t>
  </si>
  <si>
    <t>51/2,6</t>
  </si>
  <si>
    <t>51/2,9</t>
  </si>
  <si>
    <t>51/3,2</t>
  </si>
  <si>
    <t>51/3,6</t>
  </si>
  <si>
    <t>51/4,0</t>
  </si>
  <si>
    <t>51/4,5</t>
  </si>
  <si>
    <t>51/5,0</t>
  </si>
  <si>
    <t>51/5,6</t>
  </si>
  <si>
    <t>51/6,3</t>
  </si>
  <si>
    <t>54/2,9</t>
  </si>
  <si>
    <t>54/3,2</t>
  </si>
  <si>
    <t>54/3,6</t>
  </si>
  <si>
    <t>54/4,0</t>
  </si>
  <si>
    <t>54/4,5</t>
  </si>
  <si>
    <t>54/5,0</t>
  </si>
  <si>
    <t>54/5,6</t>
  </si>
  <si>
    <t>54/6,3</t>
  </si>
  <si>
    <t>57/2,9</t>
  </si>
  <si>
    <t>57/3,2</t>
  </si>
  <si>
    <t>57/3,6</t>
  </si>
  <si>
    <t>57/4,0</t>
  </si>
  <si>
    <t>57/4,5</t>
  </si>
  <si>
    <t>57/5,0</t>
  </si>
  <si>
    <t>57/5,6</t>
  </si>
  <si>
    <t>57/6,3</t>
  </si>
  <si>
    <t>60,3/2,9</t>
  </si>
  <si>
    <t>60,3/3,2</t>
  </si>
  <si>
    <t>60,3/3,6</t>
  </si>
  <si>
    <t>60,3/4,0</t>
  </si>
  <si>
    <t>60,3/4,5</t>
  </si>
  <si>
    <t>60,3/5,0</t>
  </si>
  <si>
    <t>60,3/5,6</t>
  </si>
  <si>
    <t>60,3/6,3</t>
  </si>
  <si>
    <t>60,3/7,0</t>
  </si>
  <si>
    <t>60,3/8,0</t>
  </si>
  <si>
    <t>60,3/9,0</t>
  </si>
  <si>
    <t>60,3/10,0</t>
  </si>
  <si>
    <t>60,3/11,0</t>
  </si>
  <si>
    <t>60,3/12,5</t>
  </si>
  <si>
    <t>63,5/2,9</t>
  </si>
  <si>
    <t>63,5/3,2</t>
  </si>
  <si>
    <t>63,5/3,6</t>
  </si>
  <si>
    <t>63,5/4,0</t>
  </si>
  <si>
    <t>63,5/4,5</t>
  </si>
  <si>
    <t>63,5/5,0</t>
  </si>
  <si>
    <t>63,5/5,6</t>
  </si>
  <si>
    <t>63,5/6,3</t>
  </si>
  <si>
    <t>63,5/7,0</t>
  </si>
  <si>
    <t>63,5/8,0</t>
  </si>
  <si>
    <t>63,5/9,0</t>
  </si>
  <si>
    <t>63,5/10,0</t>
  </si>
  <si>
    <t>63,5/11,0</t>
  </si>
  <si>
    <t>63,5/12,5</t>
  </si>
  <si>
    <t>70/3,2</t>
  </si>
  <si>
    <t>70/3,6</t>
  </si>
  <si>
    <t>70/4,0</t>
  </si>
  <si>
    <t>70/4,5</t>
  </si>
  <si>
    <t>70/5,0</t>
  </si>
  <si>
    <t>70/5,6</t>
  </si>
  <si>
    <t>70/6,3</t>
  </si>
  <si>
    <t>70/7,0</t>
  </si>
  <si>
    <t>70/8,0</t>
  </si>
  <si>
    <t>70/9,0</t>
  </si>
  <si>
    <t>70/10,0</t>
  </si>
  <si>
    <t>70/11,0</t>
  </si>
  <si>
    <t>70/12,5</t>
  </si>
  <si>
    <t>76/3,2</t>
  </si>
  <si>
    <t>76/3,6</t>
  </si>
  <si>
    <t>76/4,0</t>
  </si>
  <si>
    <t>76/4,5</t>
  </si>
  <si>
    <t>76/5,0</t>
  </si>
  <si>
    <t>76/5,6</t>
  </si>
  <si>
    <t>76/6,3</t>
  </si>
  <si>
    <t>76/7,0</t>
  </si>
  <si>
    <t>76/8,0</t>
  </si>
  <si>
    <t>76/9,0</t>
  </si>
  <si>
    <t>76/10,0</t>
  </si>
  <si>
    <t>76/11,0</t>
  </si>
  <si>
    <t>76/12,5</t>
  </si>
  <si>
    <t>76/14,0</t>
  </si>
  <si>
    <t>82,5/3,6</t>
  </si>
  <si>
    <t>82,5/4,0</t>
  </si>
  <si>
    <t>82,5/4,5</t>
  </si>
  <si>
    <t>82,5/5,0</t>
  </si>
  <si>
    <t>82,5/5,6</t>
  </si>
  <si>
    <t>82,5/6,3</t>
  </si>
  <si>
    <t>82,5/7,0</t>
  </si>
  <si>
    <t>82,5/8,0</t>
  </si>
  <si>
    <t>82,5/9,0</t>
  </si>
  <si>
    <t>82,5/10,0</t>
  </si>
  <si>
    <t>82,5/11,0</t>
  </si>
  <si>
    <t>82,5/12,5</t>
  </si>
  <si>
    <t>82,5/14,0</t>
  </si>
  <si>
    <t>89/3,6</t>
  </si>
  <si>
    <t>89/4,0</t>
  </si>
  <si>
    <t>89/4,5</t>
  </si>
  <si>
    <t>89/5,0</t>
  </si>
  <si>
    <t>89/5,6</t>
  </si>
  <si>
    <t>89/6,3</t>
  </si>
  <si>
    <t>89/7,0</t>
  </si>
  <si>
    <t>89/8,0</t>
  </si>
  <si>
    <t>89/9,0</t>
  </si>
  <si>
    <t>89/10,0</t>
  </si>
  <si>
    <t>89/11,0</t>
  </si>
  <si>
    <t>89/12,5</t>
  </si>
  <si>
    <t>89/14,0</t>
  </si>
  <si>
    <t>89/16,0</t>
  </si>
  <si>
    <t>102/3,6</t>
  </si>
  <si>
    <t>102/4,0</t>
  </si>
  <si>
    <t>102/4,5</t>
  </si>
  <si>
    <t>102/5,0</t>
  </si>
  <si>
    <t>102/5,6</t>
  </si>
  <si>
    <t>102/6,3</t>
  </si>
  <si>
    <t>102/7,0</t>
  </si>
  <si>
    <t>102/8,0</t>
  </si>
  <si>
    <t>102/9,0</t>
  </si>
  <si>
    <t>102/10,0</t>
  </si>
  <si>
    <t>102/11,0</t>
  </si>
  <si>
    <t>102/12,5</t>
  </si>
  <si>
    <t>102/14,0</t>
  </si>
  <si>
    <t>102/16,0</t>
  </si>
  <si>
    <t>102/18,0</t>
  </si>
  <si>
    <t>108/4,0</t>
  </si>
  <si>
    <t>108/4,5</t>
  </si>
  <si>
    <t>108/5,0</t>
  </si>
  <si>
    <t>108/5,6</t>
  </si>
  <si>
    <t>108/6,3</t>
  </si>
  <si>
    <t>108/7,0</t>
  </si>
  <si>
    <t>108/8,0</t>
  </si>
  <si>
    <t>108/9,0</t>
  </si>
  <si>
    <t>108/10,0</t>
  </si>
  <si>
    <t>108/11,0</t>
  </si>
  <si>
    <t>108/12,5</t>
  </si>
  <si>
    <t>108/14,0</t>
  </si>
  <si>
    <t>108/16,0</t>
  </si>
  <si>
    <t>108/18,0</t>
  </si>
  <si>
    <t>108/20,0</t>
  </si>
  <si>
    <t>114/4,0</t>
  </si>
  <si>
    <t>114/4,5</t>
  </si>
  <si>
    <t>114/5,0</t>
  </si>
  <si>
    <t>114/5,6</t>
  </si>
  <si>
    <t>114/6,3</t>
  </si>
  <si>
    <t>114/7,0</t>
  </si>
  <si>
    <t>114/8,0</t>
  </si>
  <si>
    <t>114/9,0</t>
  </si>
  <si>
    <t>114/10,0</t>
  </si>
  <si>
    <t>114/11,0</t>
  </si>
  <si>
    <t>114/12,5</t>
  </si>
  <si>
    <t>114/14,0</t>
  </si>
  <si>
    <t>114/16,0</t>
  </si>
  <si>
    <t>114//18,0</t>
  </si>
  <si>
    <t>114/20,0</t>
  </si>
  <si>
    <t>127/4,0</t>
  </si>
  <si>
    <t>127/4,5</t>
  </si>
  <si>
    <t>127/5,0</t>
  </si>
  <si>
    <t>127/5,6</t>
  </si>
  <si>
    <t>127/6,3</t>
  </si>
  <si>
    <t>127/7,0</t>
  </si>
  <si>
    <t>127/8,0</t>
  </si>
  <si>
    <t>127/9,0</t>
  </si>
  <si>
    <t>127/10,0</t>
  </si>
  <si>
    <t>127/11,0</t>
  </si>
  <si>
    <t>127/12,5</t>
  </si>
  <si>
    <t>127/14,0</t>
  </si>
  <si>
    <t>127/16,0</t>
  </si>
  <si>
    <t>127/18,0</t>
  </si>
  <si>
    <t>127/20,0</t>
  </si>
  <si>
    <t>127/22,0</t>
  </si>
  <si>
    <t>133/4,5</t>
  </si>
  <si>
    <t>133/5,0</t>
  </si>
  <si>
    <t>133/5,6</t>
  </si>
  <si>
    <t>133/6,3</t>
  </si>
  <si>
    <t>133/7,0</t>
  </si>
  <si>
    <t>133/8,0</t>
  </si>
  <si>
    <t>133/9,0</t>
  </si>
  <si>
    <t>133/10,0</t>
  </si>
  <si>
    <t>133/11,0</t>
  </si>
  <si>
    <t>133/12,5</t>
  </si>
  <si>
    <t>133/14,0</t>
  </si>
  <si>
    <t>133/16,0</t>
  </si>
  <si>
    <t>133/18,0</t>
  </si>
  <si>
    <t>133/20,0</t>
  </si>
  <si>
    <t>133/22,0</t>
  </si>
  <si>
    <t>133/25,0</t>
  </si>
  <si>
    <t>140/4,5</t>
  </si>
  <si>
    <t>140/5,0</t>
  </si>
  <si>
    <t>140/5,6</t>
  </si>
  <si>
    <t>140/6,3</t>
  </si>
  <si>
    <t>140/7,0</t>
  </si>
  <si>
    <t>140/8,0</t>
  </si>
  <si>
    <t>140/9,0</t>
  </si>
  <si>
    <t>140/10,0</t>
  </si>
  <si>
    <t>140/11,0</t>
  </si>
  <si>
    <t>140/12,5</t>
  </si>
  <si>
    <t>140/14,0</t>
  </si>
  <si>
    <t>140/16,0</t>
  </si>
  <si>
    <t>140/18,0</t>
  </si>
  <si>
    <t>140/20,0</t>
  </si>
  <si>
    <t>140/22,0</t>
  </si>
  <si>
    <t>140/25,0</t>
  </si>
  <si>
    <t>152/4,5</t>
  </si>
  <si>
    <t>152/5,0</t>
  </si>
  <si>
    <t>152/5,6</t>
  </si>
  <si>
    <t>152/6,3</t>
  </si>
  <si>
    <t>152/7,0</t>
  </si>
  <si>
    <t>152/8,0</t>
  </si>
  <si>
    <t>152/9,0</t>
  </si>
  <si>
    <t>152/10,0</t>
  </si>
  <si>
    <t>152/11,0</t>
  </si>
  <si>
    <t>152/12,5</t>
  </si>
  <si>
    <t>152/14,0</t>
  </si>
  <si>
    <t>152/16,0</t>
  </si>
  <si>
    <t>152/18,0</t>
  </si>
  <si>
    <t>152/20,0</t>
  </si>
  <si>
    <t>152/22,0</t>
  </si>
  <si>
    <t>152/25,0</t>
  </si>
  <si>
    <t>159/4,5</t>
  </si>
  <si>
    <t>159/5,0</t>
  </si>
  <si>
    <t>159/5,6</t>
  </si>
  <si>
    <t>159/6,3</t>
  </si>
  <si>
    <t>159/7,0</t>
  </si>
  <si>
    <t>159/8,0</t>
  </si>
  <si>
    <t>159/9,0</t>
  </si>
  <si>
    <t>159/10,0</t>
  </si>
  <si>
    <t>159/11,0</t>
  </si>
  <si>
    <t>159/12,5</t>
  </si>
  <si>
    <t>159/14,0</t>
  </si>
  <si>
    <t>159/16,0</t>
  </si>
  <si>
    <t>159/18,0</t>
  </si>
  <si>
    <t>159/20,0</t>
  </si>
  <si>
    <t>159/22,0</t>
  </si>
  <si>
    <t>159/25,0</t>
  </si>
  <si>
    <t>159/28,0</t>
  </si>
  <si>
    <t>168/4,5</t>
  </si>
  <si>
    <t>168/5,0</t>
  </si>
  <si>
    <t>168/5,6</t>
  </si>
  <si>
    <t>168/6,3</t>
  </si>
  <si>
    <t>168/7,0</t>
  </si>
  <si>
    <t>168/8,0</t>
  </si>
  <si>
    <t>168/9,0</t>
  </si>
  <si>
    <t>168/10,0</t>
  </si>
  <si>
    <t>168/11,0</t>
  </si>
  <si>
    <t>168/12,5</t>
  </si>
  <si>
    <t>168/14,0</t>
  </si>
  <si>
    <t>168/16,0</t>
  </si>
  <si>
    <t>168/18,0</t>
  </si>
  <si>
    <t>168/20,0</t>
  </si>
  <si>
    <t>168/22,0</t>
  </si>
  <si>
    <t>168/25,0</t>
  </si>
  <si>
    <t>168/28,0</t>
  </si>
  <si>
    <t>178/5,0</t>
  </si>
  <si>
    <t>178/5,6</t>
  </si>
  <si>
    <t>178/6,3</t>
  </si>
  <si>
    <t>178/7,0</t>
  </si>
  <si>
    <t>178/8,0</t>
  </si>
  <si>
    <t>178/9,0</t>
  </si>
  <si>
    <t>178/10,0</t>
  </si>
  <si>
    <t>178/11,0</t>
  </si>
  <si>
    <t>178/12,5</t>
  </si>
  <si>
    <t>178/14,0</t>
  </si>
  <si>
    <t>178/16,0</t>
  </si>
  <si>
    <t>178/18,0</t>
  </si>
  <si>
    <t>178/20,0</t>
  </si>
  <si>
    <t>178/22,0</t>
  </si>
  <si>
    <t>178/25,0</t>
  </si>
  <si>
    <t>178/28,0</t>
  </si>
  <si>
    <t>194/5,6</t>
  </si>
  <si>
    <t>194/6,3</t>
  </si>
  <si>
    <t>194/7,0</t>
  </si>
  <si>
    <t>194/8,0</t>
  </si>
  <si>
    <t>194/9,0</t>
  </si>
  <si>
    <t>194/10,0</t>
  </si>
  <si>
    <t>194/11,0</t>
  </si>
  <si>
    <t>194/12,5</t>
  </si>
  <si>
    <t>194/14,0</t>
  </si>
  <si>
    <t>194/16,0</t>
  </si>
  <si>
    <t>194/18,0</t>
  </si>
  <si>
    <t>194/20,0</t>
  </si>
  <si>
    <t>194/22,0</t>
  </si>
  <si>
    <t>194/25,0</t>
  </si>
  <si>
    <t>194/28,0</t>
  </si>
  <si>
    <t>194/32,0</t>
  </si>
  <si>
    <t>219/6,3</t>
  </si>
  <si>
    <t>219/7,0</t>
  </si>
  <si>
    <t>219/8,0</t>
  </si>
  <si>
    <t>219/9,0</t>
  </si>
  <si>
    <t>219/10,0</t>
  </si>
  <si>
    <t>219/11,0</t>
  </si>
  <si>
    <t>219/12,5</t>
  </si>
  <si>
    <t>219/14,0</t>
  </si>
  <si>
    <t>219/16,0</t>
  </si>
  <si>
    <t>219/18,0</t>
  </si>
  <si>
    <t>219/20,0</t>
  </si>
  <si>
    <t>219/22,0</t>
  </si>
  <si>
    <t>219/25,0</t>
  </si>
  <si>
    <t>219/28,0</t>
  </si>
  <si>
    <t>219/32,0</t>
  </si>
  <si>
    <t>245/6,3</t>
  </si>
  <si>
    <t>245/9,0</t>
  </si>
  <si>
    <t>245/10,0</t>
  </si>
  <si>
    <t>245/11,0</t>
  </si>
  <si>
    <t>245/12,5</t>
  </si>
  <si>
    <t>245/14,0</t>
  </si>
  <si>
    <t>245/16,0</t>
  </si>
  <si>
    <t>245/18,0</t>
  </si>
  <si>
    <t>245/20,0</t>
  </si>
  <si>
    <t>245/22,0</t>
  </si>
  <si>
    <t>245/25,0</t>
  </si>
  <si>
    <t>245/28,0</t>
  </si>
  <si>
    <t>245/32,0</t>
  </si>
  <si>
    <t>245/36,0</t>
  </si>
  <si>
    <t>273/7,0</t>
  </si>
  <si>
    <t>273/8,0</t>
  </si>
  <si>
    <t>273/9,0</t>
  </si>
  <si>
    <t>273/10,0</t>
  </si>
  <si>
    <t>273/11,0</t>
  </si>
  <si>
    <t>273/12,5</t>
  </si>
  <si>
    <t>273/14,0</t>
  </si>
  <si>
    <t>273/16,0</t>
  </si>
  <si>
    <t>273/18,0</t>
  </si>
  <si>
    <t>273/20,0</t>
  </si>
  <si>
    <t>273/22,0</t>
  </si>
  <si>
    <t>273/25,0</t>
  </si>
  <si>
    <t>273/28,0</t>
  </si>
  <si>
    <t>273/32,0</t>
  </si>
  <si>
    <t>273/36,0</t>
  </si>
  <si>
    <t>324/8,0</t>
  </si>
  <si>
    <t>324/9,0</t>
  </si>
  <si>
    <t>324/10,0</t>
  </si>
  <si>
    <t>324/11,0</t>
  </si>
  <si>
    <t>324/12,5</t>
  </si>
  <si>
    <t>324/14,0</t>
  </si>
  <si>
    <t>324/16,0</t>
  </si>
  <si>
    <t>324/18,0</t>
  </si>
  <si>
    <t>324/20,0</t>
  </si>
  <si>
    <t>324/22,0</t>
  </si>
  <si>
    <t>324/25,0</t>
  </si>
  <si>
    <t>324/28,0</t>
  </si>
  <si>
    <t>324/32,0</t>
  </si>
  <si>
    <t>324/36,0</t>
  </si>
  <si>
    <t>356/9,0</t>
  </si>
  <si>
    <t>356/10,0</t>
  </si>
  <si>
    <t>356/11,0</t>
  </si>
  <si>
    <t>356/12,5</t>
  </si>
  <si>
    <t>356/14,0</t>
  </si>
  <si>
    <t>356/16,0</t>
  </si>
  <si>
    <t>356/18,0</t>
  </si>
  <si>
    <t>356/20,0</t>
  </si>
  <si>
    <t>356/22,0</t>
  </si>
  <si>
    <t>356/25,0</t>
  </si>
  <si>
    <t>356/28,0</t>
  </si>
  <si>
    <t>356/32,0</t>
  </si>
  <si>
    <t>356/36,0</t>
  </si>
  <si>
    <t>377/10,0</t>
  </si>
  <si>
    <t>377/11,0</t>
  </si>
  <si>
    <t>377/12,5</t>
  </si>
  <si>
    <t>377/14,0</t>
  </si>
  <si>
    <t>377/16,0</t>
  </si>
  <si>
    <t>377/18,0</t>
  </si>
  <si>
    <t>377/20,0</t>
  </si>
  <si>
    <t>377/22,0</t>
  </si>
  <si>
    <t>377/25,0</t>
  </si>
  <si>
    <t>377/28,0</t>
  </si>
  <si>
    <t>377/32,0</t>
  </si>
  <si>
    <t>377/36,0</t>
  </si>
  <si>
    <t>406/11,0</t>
  </si>
  <si>
    <t>406/12,5</t>
  </si>
  <si>
    <t>406/14,0</t>
  </si>
  <si>
    <t>406/16,0</t>
  </si>
  <si>
    <t>406/18,0</t>
  </si>
  <si>
    <t>406/20,0</t>
  </si>
  <si>
    <t>406/22,0</t>
  </si>
  <si>
    <t>406/25,0</t>
  </si>
  <si>
    <t>406/28,0</t>
  </si>
  <si>
    <t>406/32,0</t>
  </si>
  <si>
    <t>406/36,0</t>
  </si>
  <si>
    <t>457/14,0</t>
  </si>
  <si>
    <t>457/16,0</t>
  </si>
  <si>
    <t>457/18,0</t>
  </si>
  <si>
    <t>457/20,0</t>
  </si>
  <si>
    <t>457/22,0</t>
  </si>
  <si>
    <t>457/25,0</t>
  </si>
  <si>
    <t>457/28,0</t>
  </si>
  <si>
    <t>457/32,0</t>
  </si>
  <si>
    <t>457/36,0</t>
  </si>
  <si>
    <t>508/14,0</t>
  </si>
  <si>
    <t>508/16,0</t>
  </si>
  <si>
    <t>508/18,0</t>
  </si>
  <si>
    <t>508/20,0</t>
  </si>
  <si>
    <t>508/22,0</t>
  </si>
  <si>
    <t>508/25,0</t>
  </si>
  <si>
    <t>508/28,0</t>
  </si>
  <si>
    <t>508/32,0</t>
  </si>
  <si>
    <t>508/36,0</t>
  </si>
  <si>
    <t>559/6,3</t>
  </si>
  <si>
    <t>559/12,5</t>
  </si>
  <si>
    <t>559/20,0</t>
  </si>
  <si>
    <t>559/30,0</t>
  </si>
  <si>
    <t>610/6,3</t>
  </si>
  <si>
    <t>610/12,5</t>
  </si>
  <si>
    <t>610/20,0</t>
  </si>
  <si>
    <t>610/30,0</t>
  </si>
  <si>
    <t>660/7,1</t>
  </si>
  <si>
    <t>660/14,2</t>
  </si>
  <si>
    <t>660/20,0</t>
  </si>
  <si>
    <t>660/30,0</t>
  </si>
  <si>
    <t>711/7,1</t>
  </si>
  <si>
    <t>711/10,0</t>
  </si>
  <si>
    <t>711/20,0</t>
  </si>
  <si>
    <t>711/30,0</t>
  </si>
  <si>
    <t>762/10,0</t>
  </si>
  <si>
    <t>762/20,0</t>
  </si>
  <si>
    <t>762/30,0</t>
  </si>
  <si>
    <t>813/10,0</t>
  </si>
  <si>
    <t>813/20,0</t>
  </si>
  <si>
    <t>813/30,0</t>
  </si>
  <si>
    <t>864/10,0</t>
  </si>
  <si>
    <t>864/20,0</t>
  </si>
  <si>
    <t>864/30,0</t>
  </si>
  <si>
    <t>914/10,0</t>
  </si>
  <si>
    <t>914/20,0</t>
  </si>
  <si>
    <t>914/30,0</t>
  </si>
  <si>
    <t>1016/10,0</t>
  </si>
  <si>
    <t>1016/20,0</t>
  </si>
  <si>
    <t>1016/30,0</t>
  </si>
  <si>
    <t>Čtvercové trubky</t>
  </si>
  <si>
    <t>Obdélníkové trubky</t>
  </si>
  <si>
    <r>
      <t>W</t>
    </r>
    <r>
      <rPr>
        <vertAlign val="subscript"/>
        <sz val="10"/>
        <rFont val="Arial"/>
        <family val="2"/>
        <charset val="238"/>
      </rPr>
      <t>pl,y</t>
    </r>
  </si>
  <si>
    <r>
      <t>A</t>
    </r>
    <r>
      <rPr>
        <vertAlign val="subscript"/>
        <sz val="10"/>
        <rFont val="Arial"/>
        <family val="2"/>
        <charset val="238"/>
      </rPr>
      <t>vy</t>
    </r>
  </si>
  <si>
    <t>TR</t>
  </si>
  <si>
    <t>PLECHY</t>
  </si>
  <si>
    <t>TLOUŠŤKY</t>
  </si>
  <si>
    <t>P5</t>
  </si>
  <si>
    <t>P6</t>
  </si>
  <si>
    <t>P8</t>
  </si>
  <si>
    <t>P10</t>
  </si>
  <si>
    <t>P12</t>
  </si>
  <si>
    <t>P15</t>
  </si>
  <si>
    <t>P18</t>
  </si>
  <si>
    <t>P20</t>
  </si>
  <si>
    <t>P22</t>
  </si>
  <si>
    <t>P25</t>
  </si>
  <si>
    <t>P28</t>
  </si>
  <si>
    <t>P30</t>
  </si>
  <si>
    <t>P35</t>
  </si>
  <si>
    <t>P40</t>
  </si>
  <si>
    <t>P50</t>
  </si>
  <si>
    <t>OCEL</t>
  </si>
  <si>
    <t>S235</t>
  </si>
  <si>
    <t>S275</t>
  </si>
  <si>
    <t>S420</t>
  </si>
  <si>
    <t>1.4301</t>
  </si>
  <si>
    <t>ρ [kg/m3]</t>
  </si>
  <si>
    <t xml:space="preserve"> </t>
  </si>
  <si>
    <t>TR 108/16</t>
  </si>
  <si>
    <t>TR 89/9</t>
  </si>
  <si>
    <t>BETON</t>
  </si>
  <si>
    <t>ZNAČKA BETONU</t>
  </si>
  <si>
    <t>n</t>
  </si>
  <si>
    <t>α</t>
  </si>
  <si>
    <t>[MPa]</t>
  </si>
  <si>
    <t>[-]</t>
  </si>
  <si>
    <t>C 12/15</t>
  </si>
  <si>
    <t>C 16/20</t>
  </si>
  <si>
    <t>C 20/25</t>
  </si>
  <si>
    <t>C 25/30</t>
  </si>
  <si>
    <t>C 30/37</t>
  </si>
  <si>
    <t>C 35/45</t>
  </si>
  <si>
    <t>C 40/50</t>
  </si>
  <si>
    <t>C 45/55</t>
  </si>
  <si>
    <t>C 50/60</t>
  </si>
  <si>
    <t>C 55/67</t>
  </si>
  <si>
    <t>C 60/75</t>
  </si>
  <si>
    <t>C 70/85</t>
  </si>
  <si>
    <t>C 80/95</t>
  </si>
  <si>
    <t>C 90/105</t>
  </si>
  <si>
    <t>MIKROPILOTY</t>
  </si>
  <si>
    <t>StatiPILE</t>
  </si>
  <si>
    <t>beraněné</t>
  </si>
  <si>
    <t>vrtané</t>
  </si>
  <si>
    <t>Ø kořene</t>
  </si>
  <si>
    <t>Ø vrtu</t>
  </si>
  <si>
    <t>-</t>
  </si>
  <si>
    <t>SAS tyče</t>
  </si>
  <si>
    <t>TR 127/16</t>
  </si>
  <si>
    <r>
      <t>f</t>
    </r>
    <r>
      <rPr>
        <sz val="8"/>
        <rFont val="Arial"/>
        <family val="2"/>
        <charset val="238"/>
      </rPr>
      <t>yd</t>
    </r>
  </si>
  <si>
    <t xml:space="preserve"> [kN]</t>
  </si>
  <si>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12</t>
    </r>
  </si>
  <si>
    <t>Ø16</t>
  </si>
  <si>
    <t>Ø20</t>
  </si>
  <si>
    <t>Ø25</t>
  </si>
  <si>
    <t>Ø28</t>
  </si>
  <si>
    <t>Ø32</t>
  </si>
  <si>
    <t>Ø40</t>
  </si>
  <si>
    <t>Ø50</t>
  </si>
  <si>
    <t>Ø63,5</t>
  </si>
  <si>
    <t>Bezešvá trubka</t>
  </si>
  <si>
    <t>S500</t>
  </si>
  <si>
    <t>S670</t>
  </si>
  <si>
    <t>8712-080</t>
  </si>
  <si>
    <r>
      <t>f</t>
    </r>
    <r>
      <rPr>
        <b/>
        <vertAlign val="subscript"/>
        <sz val="10"/>
        <rFont val="Arial"/>
        <family val="2"/>
        <charset val="238"/>
      </rPr>
      <t>ck</t>
    </r>
  </si>
  <si>
    <r>
      <t>f</t>
    </r>
    <r>
      <rPr>
        <b/>
        <vertAlign val="subscript"/>
        <sz val="10"/>
        <rFont val="Arial"/>
        <family val="2"/>
        <charset val="238"/>
      </rPr>
      <t>ck;cube</t>
    </r>
  </si>
  <si>
    <r>
      <t>f</t>
    </r>
    <r>
      <rPr>
        <b/>
        <vertAlign val="subscript"/>
        <sz val="10"/>
        <rFont val="Arial"/>
        <family val="2"/>
        <charset val="238"/>
      </rPr>
      <t>cm</t>
    </r>
  </si>
  <si>
    <r>
      <t>f</t>
    </r>
    <r>
      <rPr>
        <b/>
        <vertAlign val="subscript"/>
        <sz val="10"/>
        <rFont val="Arial"/>
        <family val="2"/>
        <charset val="238"/>
      </rPr>
      <t>ctm</t>
    </r>
  </si>
  <si>
    <r>
      <t>f</t>
    </r>
    <r>
      <rPr>
        <b/>
        <vertAlign val="subscript"/>
        <sz val="10"/>
        <rFont val="Arial"/>
        <family val="2"/>
        <charset val="238"/>
      </rPr>
      <t>ctk;0,05</t>
    </r>
  </si>
  <si>
    <r>
      <t>f</t>
    </r>
    <r>
      <rPr>
        <b/>
        <vertAlign val="subscript"/>
        <sz val="10"/>
        <rFont val="Arial"/>
        <family val="2"/>
        <charset val="238"/>
      </rPr>
      <t>ctk;0,95</t>
    </r>
  </si>
  <si>
    <r>
      <t>E</t>
    </r>
    <r>
      <rPr>
        <b/>
        <vertAlign val="subscript"/>
        <sz val="10"/>
        <rFont val="Arial"/>
        <family val="2"/>
        <charset val="238"/>
      </rPr>
      <t>cm</t>
    </r>
  </si>
  <si>
    <r>
      <t>ε</t>
    </r>
    <r>
      <rPr>
        <b/>
        <vertAlign val="subscript"/>
        <sz val="10"/>
        <rFont val="Calibri"/>
        <family val="2"/>
        <charset val="238"/>
      </rPr>
      <t>c1</t>
    </r>
  </si>
  <si>
    <r>
      <t>ε</t>
    </r>
    <r>
      <rPr>
        <b/>
        <vertAlign val="subscript"/>
        <sz val="10"/>
        <rFont val="Calibri"/>
        <family val="2"/>
        <charset val="238"/>
      </rPr>
      <t>cu</t>
    </r>
  </si>
  <si>
    <r>
      <t>ε</t>
    </r>
    <r>
      <rPr>
        <b/>
        <vertAlign val="subscript"/>
        <sz val="10"/>
        <rFont val="Calibri"/>
        <family val="2"/>
        <charset val="238"/>
      </rPr>
      <t>c2</t>
    </r>
  </si>
  <si>
    <r>
      <t>ε</t>
    </r>
    <r>
      <rPr>
        <b/>
        <vertAlign val="subscript"/>
        <sz val="10"/>
        <rFont val="Calibri"/>
        <family val="2"/>
        <charset val="238"/>
      </rPr>
      <t>cu2</t>
    </r>
  </si>
  <si>
    <r>
      <t>ε</t>
    </r>
    <r>
      <rPr>
        <b/>
        <vertAlign val="subscript"/>
        <sz val="10"/>
        <rFont val="Calibri"/>
        <family val="2"/>
        <charset val="238"/>
      </rPr>
      <t>c3</t>
    </r>
  </si>
  <si>
    <r>
      <t>ε</t>
    </r>
    <r>
      <rPr>
        <b/>
        <vertAlign val="subscript"/>
        <sz val="10"/>
        <rFont val="Calibri"/>
        <family val="2"/>
        <charset val="238"/>
      </rPr>
      <t>cu3</t>
    </r>
  </si>
  <si>
    <r>
      <t>α</t>
    </r>
    <r>
      <rPr>
        <b/>
        <vertAlign val="subscript"/>
        <sz val="10"/>
        <rFont val="Arial"/>
        <family val="2"/>
        <charset val="238"/>
      </rPr>
      <t>cc</t>
    </r>
  </si>
  <si>
    <r>
      <t>α</t>
    </r>
    <r>
      <rPr>
        <b/>
        <vertAlign val="subscript"/>
        <sz val="10"/>
        <rFont val="Arial"/>
        <family val="2"/>
        <charset val="238"/>
      </rPr>
      <t>ct</t>
    </r>
  </si>
  <si>
    <r>
      <t>γ</t>
    </r>
    <r>
      <rPr>
        <b/>
        <vertAlign val="subscript"/>
        <sz val="10"/>
        <rFont val="Arial"/>
        <family val="2"/>
        <charset val="238"/>
      </rPr>
      <t>c</t>
    </r>
  </si>
  <si>
    <r>
      <t>f</t>
    </r>
    <r>
      <rPr>
        <b/>
        <vertAlign val="subscript"/>
        <sz val="10"/>
        <rFont val="Arial"/>
        <family val="2"/>
        <charset val="238"/>
      </rPr>
      <t>cd</t>
    </r>
  </si>
  <si>
    <r>
      <t>f</t>
    </r>
    <r>
      <rPr>
        <b/>
        <vertAlign val="subscript"/>
        <sz val="10"/>
        <rFont val="Arial"/>
        <family val="2"/>
        <charset val="238"/>
      </rPr>
      <t>ctd</t>
    </r>
  </si>
  <si>
    <r>
      <t>[</t>
    </r>
    <r>
      <rPr>
        <b/>
        <sz val="10"/>
        <rFont val="Calibri"/>
        <family val="2"/>
        <charset val="238"/>
      </rPr>
      <t>‰</t>
    </r>
    <r>
      <rPr>
        <b/>
        <sz val="10"/>
        <rFont val="Arial"/>
        <family val="2"/>
        <charset val="238"/>
      </rPr>
      <t>]</t>
    </r>
  </si>
  <si>
    <r>
      <t>K</t>
    </r>
    <r>
      <rPr>
        <b/>
        <vertAlign val="superscript"/>
        <sz val="10"/>
        <rFont val="Arial"/>
        <family val="2"/>
        <charset val="238"/>
      </rPr>
      <t>-1</t>
    </r>
  </si>
  <si>
    <t>NAPÍNÁK (DVĚ VIDLIČKY)</t>
  </si>
  <si>
    <t>M6</t>
  </si>
  <si>
    <t>Adjustment</t>
  </si>
  <si>
    <t>+30 | -35</t>
  </si>
  <si>
    <t>M8</t>
  </si>
  <si>
    <t>+30 | -40</t>
  </si>
  <si>
    <t>+35 | -50</t>
  </si>
  <si>
    <t>+40 | -60</t>
  </si>
  <si>
    <t>+50 | -70</t>
  </si>
  <si>
    <t>8712-060</t>
  </si>
  <si>
    <t>8712-100</t>
  </si>
  <si>
    <t>8712-120</t>
  </si>
  <si>
    <t>8712-160</t>
  </si>
  <si>
    <t>KEDR LIŠTA</t>
  </si>
  <si>
    <t>KLAUSOVA</t>
  </si>
  <si>
    <t>CARL STAHL</t>
  </si>
  <si>
    <t>NAPÍNÁKY</t>
  </si>
  <si>
    <t>N1</t>
  </si>
  <si>
    <t>zinek</t>
  </si>
  <si>
    <t>barva</t>
  </si>
  <si>
    <t>balotina</t>
  </si>
  <si>
    <t>POVRCHOVÁ ÚPRAVA OK</t>
  </si>
  <si>
    <t>VÝPIS SÍŤ</t>
  </si>
  <si>
    <t>CXE</t>
  </si>
  <si>
    <t>SÍŤ</t>
  </si>
  <si>
    <t>CX</t>
  </si>
  <si>
    <t>CXS</t>
  </si>
  <si>
    <t>25 x 43 x 1</t>
  </si>
  <si>
    <t>25 x 43 x 1,5</t>
  </si>
  <si>
    <t>30 x 52 x 1</t>
  </si>
  <si>
    <t>30 x 52 x 1,5</t>
  </si>
  <si>
    <t>35 x 61 x 1</t>
  </si>
  <si>
    <t>35 x 61 x 1,5</t>
  </si>
  <si>
    <t>40 x 69 x 1</t>
  </si>
  <si>
    <t>50 x 87 x 1</t>
  </si>
  <si>
    <t>60 x 104 x 1</t>
  </si>
  <si>
    <t>70 x 121 x 1</t>
  </si>
  <si>
    <t>80 x 139 x 1</t>
  </si>
  <si>
    <t>100 x 173 x 1,5</t>
  </si>
  <si>
    <t>120 x 208 x 1,5</t>
  </si>
  <si>
    <t>140 x 242 x 1,5</t>
  </si>
  <si>
    <t>160 x 277 x 1,5</t>
  </si>
  <si>
    <t>180 x 312 x 1,5</t>
  </si>
  <si>
    <t>200 x 346 x 1,5</t>
  </si>
  <si>
    <t>40 x 69 x 1,5</t>
  </si>
  <si>
    <t>40 x 69 x 2</t>
  </si>
  <si>
    <t>50 x 87 x 1,5</t>
  </si>
  <si>
    <t>50 x 87 x 2</t>
  </si>
  <si>
    <t>50 x 87 x 3</t>
  </si>
  <si>
    <t>60 x 104 x 1,5</t>
  </si>
  <si>
    <t>60 x 104 x 2</t>
  </si>
  <si>
    <t>60 x 104 x 3</t>
  </si>
  <si>
    <t>70 x 121 x 1,5</t>
  </si>
  <si>
    <t>70 x 121 x 2</t>
  </si>
  <si>
    <t>70 x 121 x 3</t>
  </si>
  <si>
    <t>80 x 139 x 1,5</t>
  </si>
  <si>
    <t>80 x 139 x 2</t>
  </si>
  <si>
    <t>80 x 139 x 3</t>
  </si>
  <si>
    <t>100 x 173 x 2</t>
  </si>
  <si>
    <t>100 x 173 x 3</t>
  </si>
  <si>
    <t>120 x 208 x 2</t>
  </si>
  <si>
    <t>120 x 208 x 3</t>
  </si>
  <si>
    <t>140 x 242 x 2</t>
  </si>
  <si>
    <t>140 x 242 x 3</t>
  </si>
  <si>
    <t>160 x 277 x 2</t>
  </si>
  <si>
    <t>160 x 277 x 3</t>
  </si>
  <si>
    <t>180 x 312 x 2</t>
  </si>
  <si>
    <t>180 x 312 x 3</t>
  </si>
  <si>
    <t>200 x 346 x 2</t>
  </si>
  <si>
    <t>200 x 346 x 3</t>
  </si>
  <si>
    <t>MW x MH x Ø</t>
  </si>
  <si>
    <t>MW1</t>
  </si>
  <si>
    <t>25 x 43</t>
  </si>
  <si>
    <t>30 x 52</t>
  </si>
  <si>
    <t>60 x 104</t>
  </si>
  <si>
    <t>50 x 87</t>
  </si>
  <si>
    <t>40 x 69</t>
  </si>
  <si>
    <t>ø1</t>
  </si>
  <si>
    <t>ø2</t>
  </si>
  <si>
    <t>ø3</t>
  </si>
  <si>
    <t>ø1.5</t>
  </si>
  <si>
    <t>35 x 61</t>
  </si>
  <si>
    <t>70 x 121</t>
  </si>
  <si>
    <t>80 x 139</t>
  </si>
  <si>
    <t xml:space="preserve">100 x 173 </t>
  </si>
  <si>
    <t>100 x 173</t>
  </si>
  <si>
    <t xml:space="preserve">120 x 208 </t>
  </si>
  <si>
    <t>120 x 208</t>
  </si>
  <si>
    <t>140 x 242</t>
  </si>
  <si>
    <t xml:space="preserve">160 x 277 </t>
  </si>
  <si>
    <t>180 x 312</t>
  </si>
  <si>
    <t>200 x 346</t>
  </si>
  <si>
    <t xml:space="preserve">70 x 121 </t>
  </si>
  <si>
    <t xml:space="preserve">80 x 139 </t>
  </si>
  <si>
    <t>160 x 277</t>
  </si>
  <si>
    <t xml:space="preserve">180 x 312 </t>
  </si>
  <si>
    <t xml:space="preserve">200 x 346 </t>
  </si>
  <si>
    <t>MW x MH</t>
  </si>
  <si>
    <t>Ø lanka</t>
  </si>
  <si>
    <t>PERFORM 702 S2</t>
  </si>
  <si>
    <t>ADVANCED 902 S2</t>
  </si>
  <si>
    <t>ADVANCED 1002 S2</t>
  </si>
  <si>
    <t>ADVANCED 1202 S2</t>
  </si>
  <si>
    <t>ADVANCED 1302 S2</t>
  </si>
  <si>
    <t>FRONTSIDE VIEW 381</t>
  </si>
  <si>
    <t>ALPHALIA SILENT AW</t>
  </si>
  <si>
    <t>ALPHALIA SILENT AW 80</t>
  </si>
  <si>
    <t>ADVANCED 1502 S2</t>
  </si>
  <si>
    <t>PERFORM_702_S2</t>
  </si>
  <si>
    <t>ADVANCED_902_S2</t>
  </si>
  <si>
    <t>ADVANCED_1002_S2</t>
  </si>
  <si>
    <t>ADVANCED_1202_S2</t>
  </si>
  <si>
    <t>ADVANCED_1302_S2</t>
  </si>
  <si>
    <t>ADVANCED_1502_S2</t>
  </si>
  <si>
    <t>FRONTSIDE_VIEW_381</t>
  </si>
  <si>
    <t>ALPHALIA_SILENT_AW</t>
  </si>
  <si>
    <t>ALPHALIA_SILENT_AW_80</t>
  </si>
  <si>
    <t>ARCH2100168</t>
  </si>
  <si>
    <t>DĚČÍN - ZOO PUMA</t>
  </si>
  <si>
    <t>PYLON</t>
  </si>
  <si>
    <t>VÍČKO</t>
  </si>
  <si>
    <t>P1</t>
  </si>
  <si>
    <t>VZPĚRY</t>
  </si>
  <si>
    <t>KRUH</t>
  </si>
  <si>
    <t>TRUBKA VNITŘNÍ</t>
  </si>
  <si>
    <t>KULATINA NEREZ</t>
  </si>
  <si>
    <t>P2</t>
  </si>
  <si>
    <t>S1</t>
  </si>
  <si>
    <t>S2</t>
  </si>
  <si>
    <t>S3</t>
  </si>
  <si>
    <t>S4</t>
  </si>
  <si>
    <t>BRÁNA</t>
  </si>
  <si>
    <t>BR1</t>
  </si>
  <si>
    <t>RÁM</t>
  </si>
  <si>
    <t>jekl</t>
  </si>
  <si>
    <t xml:space="preserve"> 100x 6,3</t>
  </si>
  <si>
    <t xml:space="preserve"> 60x40x4</t>
  </si>
  <si>
    <t>BR2</t>
  </si>
  <si>
    <t>OKNO</t>
  </si>
  <si>
    <t>O1</t>
  </si>
  <si>
    <t>KONSTRUKCE</t>
  </si>
  <si>
    <t>K1</t>
  </si>
  <si>
    <t>OBLOUK</t>
  </si>
  <si>
    <t xml:space="preserve"> 60x 6,3</t>
  </si>
  <si>
    <t>UPE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</si>
  <si>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</si>
  <si>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</si>
  <si>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</si>
  <si>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</si>
  <si>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</si>
  <si>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</si>
  <si>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</si>
  <si>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</si>
  <si>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</si>
  <si>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</si>
  <si>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</si>
  <si>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</si>
  <si>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</si>
  <si>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</si>
  <si>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</si>
  <si>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</si>
  <si>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</si>
  <si>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</si>
  <si>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</si>
  <si>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12</t>
  </si>
  <si>
    <t>LK4</t>
  </si>
  <si>
    <t>TR1</t>
  </si>
  <si>
    <t>TR2</t>
  </si>
  <si>
    <t>TR3</t>
  </si>
  <si>
    <t>TR4</t>
  </si>
  <si>
    <t>TR5</t>
  </si>
  <si>
    <t>TR6</t>
  </si>
  <si>
    <t>TR7</t>
  </si>
  <si>
    <t>TR8</t>
  </si>
  <si>
    <t>TR9</t>
  </si>
  <si>
    <t>TR10</t>
  </si>
  <si>
    <t>TR11</t>
  </si>
  <si>
    <t>HMR750</t>
  </si>
  <si>
    <t>;</t>
  </si>
  <si>
    <t>LO5</t>
  </si>
  <si>
    <t>LO6</t>
  </si>
  <si>
    <t>LS1</t>
  </si>
  <si>
    <t>LS2</t>
  </si>
  <si>
    <t>LS3</t>
  </si>
  <si>
    <t>LS4</t>
  </si>
  <si>
    <t>LS5</t>
  </si>
  <si>
    <t>LS6</t>
  </si>
  <si>
    <t>LS7</t>
  </si>
  <si>
    <t>C1</t>
  </si>
  <si>
    <t>C2</t>
  </si>
  <si>
    <t>MW2</t>
  </si>
  <si>
    <t>MW3</t>
  </si>
  <si>
    <t>MW4</t>
  </si>
  <si>
    <t>MW5</t>
  </si>
  <si>
    <t>MW6</t>
  </si>
  <si>
    <t>MW7</t>
  </si>
  <si>
    <t>MW8</t>
  </si>
  <si>
    <t>m2</t>
  </si>
  <si>
    <t>CELKOVÁ PLOCHA</t>
  </si>
  <si>
    <t>MW9</t>
  </si>
  <si>
    <t>MW10</t>
  </si>
  <si>
    <t>MW11</t>
  </si>
  <si>
    <t>MW12</t>
  </si>
  <si>
    <t>MW13</t>
  </si>
  <si>
    <t>MW14</t>
  </si>
  <si>
    <t>MW15</t>
  </si>
  <si>
    <t>MW16</t>
  </si>
  <si>
    <t>MW17</t>
  </si>
  <si>
    <t>MW18</t>
  </si>
  <si>
    <t>MW19</t>
  </si>
  <si>
    <t>MW20</t>
  </si>
  <si>
    <t>MW21</t>
  </si>
  <si>
    <t>MW22</t>
  </si>
  <si>
    <t>střešní</t>
  </si>
  <si>
    <t>boční</t>
  </si>
  <si>
    <t>vnitřní</t>
  </si>
  <si>
    <t>dveřní</t>
  </si>
  <si>
    <t>MW23</t>
  </si>
  <si>
    <t>RAL 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</si>
</sst>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mm\ yy"/>
    <numFmt numFmtId="165" formatCode="0.000"/>
    <numFmt numFmtId="166" formatCode="0.0000"/>
    <numFmt numFmtId="167" formatCode="0.00000"/>
    <numFmt numFmtId="168" formatCode="0.0"/>
    <numFmt numFmtId="169" formatCode="_-* #,##0.00\ [$€-1]_-;\-* #,##0.00\ [$€-1]_-;_-* &quot;-&quot;??\ [$€-1]_-;_-@_-"/>
    <numFmt numFmtId="170" formatCode="yyyy\-mm\-dd;@"/>
    <numFmt numFmtId="171" formatCode="0.000E+00"/>
    <numFmt numFmtId="172" formatCode="&quot;P&quot;#"/>
  </numFmts>
  <fonts count="30" x14ac:knownFonts="1"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3"/>
      <name val="Arial"/>
      <family val="2"/>
      <charset val="238"/>
    </font>
    <font>
      <sz val="16"/>
      <name val="Arial"/>
      <family val="2"/>
      <charset val="238"/>
    </font>
    <font>
      <b/>
      <u/>
      <sz val="16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Calibri"/>
      <family val="2"/>
      <charset val="238"/>
    </font>
    <font>
      <b/>
      <sz val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rgb="FFFF0000"/>
      <name val="Arial"/>
      <family val="2"/>
      <charset val="238"/>
    </font>
    <font>
      <b/>
      <u/>
      <sz val="16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24"/>
      <name val="Arial"/>
      <family val="2"/>
      <charset val="238"/>
    </font>
    <font>
      <vertAlign val="subscript"/>
      <sz val="10"/>
      <name val="Arial"/>
      <family val="2"/>
      <charset val="238"/>
    </font>
    <font>
      <sz val="10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vertAlign val="subscript"/>
      <sz val="10"/>
      <name val="Arial"/>
      <family val="2"/>
      <charset val="238"/>
    </font>
    <font>
      <b/>
      <vertAlign val="subscript"/>
      <sz val="10"/>
      <name val="Calibri"/>
      <family val="2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1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dashed">
        <color indexed="8"/>
      </left>
      <right style="dashed">
        <color indexed="8"/>
      </right>
      <top style="thick">
        <color indexed="8"/>
      </top>
      <bottom style="dashed">
        <color indexed="8"/>
      </bottom>
      <diagonal/>
    </border>
    <border>
      <left style="dashed">
        <color indexed="8"/>
      </left>
      <right style="dashed">
        <color indexed="8"/>
      </right>
      <top style="dashed">
        <color indexed="8"/>
      </top>
      <bottom style="dashed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ashed">
        <color indexed="8"/>
      </right>
      <top style="dashed">
        <color indexed="8"/>
      </top>
      <bottom style="dashed">
        <color indexed="8"/>
      </bottom>
      <diagonal/>
    </border>
    <border>
      <left style="dashed">
        <color indexed="8"/>
      </left>
      <right/>
      <top style="dashed">
        <color indexed="8"/>
      </top>
      <bottom style="dashed">
        <color indexed="8"/>
      </bottom>
      <diagonal/>
    </border>
    <border>
      <left/>
      <right/>
      <top style="dashed">
        <color indexed="8"/>
      </top>
      <bottom style="dashed">
        <color indexed="8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8"/>
      </left>
      <right style="dashed">
        <color indexed="64"/>
      </right>
      <top style="dashed">
        <color indexed="8"/>
      </top>
      <bottom style="dashed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8"/>
      </bottom>
      <diagonal/>
    </border>
    <border>
      <left style="dashed">
        <color indexed="8"/>
      </left>
      <right style="dashed">
        <color indexed="8"/>
      </right>
      <top/>
      <bottom style="dashed">
        <color indexed="8"/>
      </bottom>
      <diagonal/>
    </border>
    <border>
      <left style="dashed">
        <color indexed="8"/>
      </left>
      <right style="dashed">
        <color indexed="8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5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/>
    </xf>
    <xf numFmtId="49" fontId="2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 indent="1"/>
    </xf>
    <xf numFmtId="49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4" fontId="6" fillId="0" borderId="0" xfId="0" applyNumberFormat="1" applyFont="1" applyAlignment="1">
      <alignment horizontal="left" vertical="center"/>
    </xf>
    <xf numFmtId="49" fontId="0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167" fontId="0" fillId="0" borderId="0" xfId="0" applyNumberFormat="1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1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left" vertical="center"/>
    </xf>
    <xf numFmtId="2" fontId="8" fillId="0" borderId="5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left" vertical="center"/>
    </xf>
    <xf numFmtId="2" fontId="8" fillId="0" borderId="0" xfId="0" applyNumberFormat="1" applyFont="1" applyBorder="1" applyAlignment="1">
      <alignment horizontal="center" vertical="center"/>
    </xf>
    <xf numFmtId="9" fontId="8" fillId="0" borderId="0" xfId="0" applyNumberFormat="1" applyFont="1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2" fontId="1" fillId="0" borderId="9" xfId="0" applyNumberFormat="1" applyFont="1" applyBorder="1" applyAlignment="1">
      <alignment horizontal="left" vertical="center"/>
    </xf>
    <xf numFmtId="2" fontId="1" fillId="0" borderId="10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6" fillId="0" borderId="13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wrapText="1" indent="1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167" fontId="0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/>
    </xf>
    <xf numFmtId="2" fontId="0" fillId="0" borderId="14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5" xfId="0" applyNumberFormat="1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left" vertical="center" indent="1"/>
    </xf>
    <xf numFmtId="0" fontId="9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169" fontId="6" fillId="0" borderId="0" xfId="0" applyNumberFormat="1" applyFont="1"/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center" vertical="center"/>
    </xf>
    <xf numFmtId="2" fontId="6" fillId="0" borderId="31" xfId="0" applyNumberFormat="1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left" vertical="center"/>
    </xf>
    <xf numFmtId="2" fontId="0" fillId="0" borderId="21" xfId="0" applyNumberFormat="1" applyFont="1" applyFill="1" applyBorder="1" applyAlignment="1">
      <alignment horizontal="center" vertical="center"/>
    </xf>
    <xf numFmtId="49" fontId="0" fillId="0" borderId="21" xfId="0" applyNumberForma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left" vertical="center"/>
    </xf>
    <xf numFmtId="2" fontId="0" fillId="0" borderId="32" xfId="0" applyNumberFormat="1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1" fontId="0" fillId="0" borderId="34" xfId="0" applyNumberFormat="1" applyFont="1" applyFill="1" applyBorder="1" applyAlignment="1">
      <alignment horizontal="center" vertical="center" wrapText="1"/>
    </xf>
    <xf numFmtId="49" fontId="0" fillId="0" borderId="34" xfId="0" applyNumberFormat="1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left" vertical="center" wrapText="1" indent="1"/>
    </xf>
    <xf numFmtId="0" fontId="0" fillId="0" borderId="34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left" vertical="center"/>
    </xf>
    <xf numFmtId="167" fontId="0" fillId="0" borderId="34" xfId="0" applyNumberFormat="1" applyFont="1" applyFill="1" applyBorder="1" applyAlignment="1">
      <alignment horizontal="center" vertical="center"/>
    </xf>
    <xf numFmtId="1" fontId="0" fillId="0" borderId="34" xfId="0" applyNumberFormat="1" applyFont="1" applyFill="1" applyBorder="1" applyAlignment="1">
      <alignment horizontal="center" vertical="center"/>
    </xf>
    <xf numFmtId="2" fontId="0" fillId="0" borderId="34" xfId="0" applyNumberFormat="1" applyFont="1" applyFill="1" applyBorder="1" applyAlignment="1">
      <alignment horizontal="center" vertical="center" wrapText="1"/>
    </xf>
    <xf numFmtId="2" fontId="0" fillId="0" borderId="34" xfId="0" applyNumberFormat="1" applyFont="1" applyFill="1" applyBorder="1" applyAlignment="1">
      <alignment horizontal="center" vertical="center"/>
    </xf>
    <xf numFmtId="2" fontId="6" fillId="0" borderId="35" xfId="0" applyNumberFormat="1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2" fontId="0" fillId="0" borderId="37" xfId="0" applyNumberFormat="1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2" fontId="0" fillId="0" borderId="22" xfId="0" applyNumberFormat="1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left" vertical="center"/>
    </xf>
    <xf numFmtId="2" fontId="0" fillId="0" borderId="40" xfId="0" applyNumberFormat="1" applyFont="1" applyFill="1" applyBorder="1" applyAlignment="1">
      <alignment horizontal="center" vertical="center"/>
    </xf>
    <xf numFmtId="2" fontId="0" fillId="0" borderId="41" xfId="0" applyNumberFormat="1" applyFont="1" applyFill="1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0" fillId="0" borderId="30" xfId="0" applyBorder="1"/>
    <xf numFmtId="169" fontId="6" fillId="0" borderId="18" xfId="0" applyNumberFormat="1" applyFont="1" applyBorder="1"/>
    <xf numFmtId="0" fontId="9" fillId="0" borderId="0" xfId="0" applyFont="1" applyBorder="1" applyAlignment="1">
      <alignment horizontal="left" vertical="center"/>
    </xf>
    <xf numFmtId="0" fontId="9" fillId="0" borderId="42" xfId="0" applyFont="1" applyBorder="1" applyAlignment="1">
      <alignment horizontal="center" vertical="center"/>
    </xf>
    <xf numFmtId="0" fontId="16" fillId="0" borderId="21" xfId="0" applyFont="1" applyFill="1" applyBorder="1" applyAlignment="1">
      <alignment horizontal="left" vertical="center" wrapText="1" indent="1"/>
    </xf>
    <xf numFmtId="0" fontId="16" fillId="0" borderId="40" xfId="0" applyFont="1" applyFill="1" applyBorder="1" applyAlignment="1">
      <alignment horizontal="left" vertical="center" wrapText="1" indent="1"/>
    </xf>
    <xf numFmtId="0" fontId="16" fillId="0" borderId="21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 indent="1"/>
    </xf>
    <xf numFmtId="0" fontId="0" fillId="0" borderId="0" xfId="0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1" xfId="0" applyBorder="1"/>
    <xf numFmtId="0" fontId="6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6" fillId="0" borderId="0" xfId="0" applyFont="1" applyFill="1" applyBorder="1" applyAlignment="1"/>
    <xf numFmtId="0" fontId="6" fillId="0" borderId="21" xfId="0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170" fontId="9" fillId="0" borderId="0" xfId="0" applyNumberFormat="1" applyFont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49" fontId="0" fillId="0" borderId="21" xfId="0" applyNumberFormat="1" applyBorder="1" applyAlignment="1">
      <alignment horizontal="center"/>
    </xf>
    <xf numFmtId="0" fontId="0" fillId="0" borderId="43" xfId="0" applyBorder="1"/>
    <xf numFmtId="0" fontId="10" fillId="0" borderId="18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" fontId="10" fillId="0" borderId="18" xfId="0" applyNumberFormat="1" applyFont="1" applyBorder="1" applyAlignment="1">
      <alignment horizontal="center" vertical="center"/>
    </xf>
    <xf numFmtId="2" fontId="0" fillId="0" borderId="21" xfId="0" applyNumberFormat="1" applyFill="1" applyBorder="1" applyAlignment="1">
      <alignment horizontal="center"/>
    </xf>
    <xf numFmtId="168" fontId="19" fillId="0" borderId="18" xfId="0" applyNumberFormat="1" applyFont="1" applyBorder="1" applyAlignment="1">
      <alignment horizontal="center" vertical="center"/>
    </xf>
    <xf numFmtId="49" fontId="0" fillId="0" borderId="19" xfId="0" applyNumberFormat="1" applyFont="1" applyBorder="1" applyAlignment="1">
      <alignment horizontal="center" vertical="center"/>
    </xf>
    <xf numFmtId="49" fontId="0" fillId="0" borderId="40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/>
    </xf>
    <xf numFmtId="0" fontId="19" fillId="0" borderId="30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/>
    </xf>
    <xf numFmtId="0" fontId="0" fillId="0" borderId="0" xfId="0" applyFont="1"/>
    <xf numFmtId="0" fontId="20" fillId="3" borderId="0" xfId="0" applyFont="1" applyFill="1"/>
    <xf numFmtId="0" fontId="0" fillId="3" borderId="0" xfId="0" applyFill="1"/>
    <xf numFmtId="0" fontId="0" fillId="3" borderId="48" xfId="0" applyFill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0" fillId="3" borderId="51" xfId="0" applyFill="1" applyBorder="1" applyAlignment="1">
      <alignment horizontal="center" vertical="center"/>
    </xf>
    <xf numFmtId="0" fontId="0" fillId="3" borderId="52" xfId="0" applyFill="1" applyBorder="1" applyAlignment="1">
      <alignment horizontal="center" vertical="center"/>
    </xf>
    <xf numFmtId="0" fontId="0" fillId="3" borderId="52" xfId="0" applyFill="1" applyBorder="1"/>
    <xf numFmtId="0" fontId="0" fillId="3" borderId="53" xfId="0" applyFill="1" applyBorder="1"/>
    <xf numFmtId="0" fontId="0" fillId="3" borderId="54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0" fillId="3" borderId="50" xfId="0" applyFill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0" fillId="3" borderId="56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0" fillId="3" borderId="59" xfId="0" applyFill="1" applyBorder="1" applyAlignment="1">
      <alignment horizontal="center" vertical="center"/>
    </xf>
    <xf numFmtId="0" fontId="0" fillId="3" borderId="60" xfId="0" applyFill="1" applyBorder="1" applyAlignment="1">
      <alignment horizontal="center"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0" fontId="0" fillId="3" borderId="63" xfId="0" applyFill="1" applyBorder="1" applyAlignment="1">
      <alignment horizontal="center" vertical="center"/>
    </xf>
    <xf numFmtId="0" fontId="0" fillId="3" borderId="64" xfId="0" applyFill="1" applyBorder="1" applyAlignment="1">
      <alignment horizontal="center" vertical="center"/>
    </xf>
    <xf numFmtId="0" fontId="6" fillId="3" borderId="48" xfId="0" applyFont="1" applyFill="1" applyBorder="1" applyAlignment="1">
      <alignment horizontal="center" vertical="center"/>
    </xf>
    <xf numFmtId="168" fontId="0" fillId="3" borderId="55" xfId="0" applyNumberFormat="1" applyFill="1" applyBorder="1" applyAlignment="1">
      <alignment horizontal="center" vertical="center"/>
    </xf>
    <xf numFmtId="168" fontId="0" fillId="3" borderId="0" xfId="0" applyNumberFormat="1" applyFill="1" applyAlignment="1">
      <alignment horizontal="center" vertical="center"/>
    </xf>
    <xf numFmtId="168" fontId="0" fillId="3" borderId="57" xfId="0" applyNumberFormat="1" applyFill="1" applyBorder="1" applyAlignment="1">
      <alignment horizontal="center" vertical="center"/>
    </xf>
    <xf numFmtId="165" fontId="0" fillId="3" borderId="56" xfId="0" applyNumberFormat="1" applyFill="1" applyBorder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165" fontId="0" fillId="3" borderId="58" xfId="0" applyNumberFormat="1" applyFill="1" applyBorder="1" applyAlignment="1">
      <alignment horizontal="center" vertical="center"/>
    </xf>
    <xf numFmtId="168" fontId="0" fillId="3" borderId="56" xfId="0" applyNumberFormat="1" applyFill="1" applyBorder="1" applyAlignment="1">
      <alignment horizontal="center" vertical="center"/>
    </xf>
    <xf numFmtId="2" fontId="0" fillId="3" borderId="65" xfId="0" applyNumberFormat="1" applyFill="1" applyBorder="1" applyAlignment="1">
      <alignment horizontal="center" vertical="center"/>
    </xf>
    <xf numFmtId="2" fontId="0" fillId="3" borderId="66" xfId="0" applyNumberForma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67" xfId="0" applyFont="1" applyFill="1" applyBorder="1" applyAlignment="1">
      <alignment horizontal="center" vertical="center"/>
    </xf>
    <xf numFmtId="168" fontId="0" fillId="3" borderId="68" xfId="0" applyNumberFormat="1" applyFill="1" applyBorder="1" applyAlignment="1">
      <alignment horizontal="center" vertical="center"/>
    </xf>
    <xf numFmtId="0" fontId="0" fillId="3" borderId="69" xfId="0" applyFill="1" applyBorder="1" applyAlignment="1">
      <alignment horizontal="center" vertical="center"/>
    </xf>
    <xf numFmtId="0" fontId="0" fillId="3" borderId="70" xfId="0" applyFill="1" applyBorder="1" applyAlignment="1">
      <alignment horizontal="center" vertical="center"/>
    </xf>
    <xf numFmtId="168" fontId="0" fillId="3" borderId="70" xfId="0" applyNumberFormat="1" applyFill="1" applyBorder="1" applyAlignment="1">
      <alignment horizontal="center" vertical="center"/>
    </xf>
    <xf numFmtId="168" fontId="0" fillId="3" borderId="71" xfId="0" applyNumberFormat="1" applyFill="1" applyBorder="1" applyAlignment="1">
      <alignment horizontal="center" vertical="center"/>
    </xf>
    <xf numFmtId="165" fontId="0" fillId="3" borderId="69" xfId="0" applyNumberFormat="1" applyFill="1" applyBorder="1" applyAlignment="1">
      <alignment horizontal="center" vertical="center"/>
    </xf>
    <xf numFmtId="165" fontId="0" fillId="3" borderId="70" xfId="0" applyNumberFormat="1" applyFill="1" applyBorder="1" applyAlignment="1">
      <alignment horizontal="center" vertical="center"/>
    </xf>
    <xf numFmtId="166" fontId="0" fillId="3" borderId="70" xfId="0" applyNumberFormat="1" applyFill="1" applyBorder="1" applyAlignment="1">
      <alignment horizontal="center" vertical="center"/>
    </xf>
    <xf numFmtId="2" fontId="0" fillId="3" borderId="70" xfId="0" applyNumberFormat="1" applyFill="1" applyBorder="1" applyAlignment="1">
      <alignment horizontal="center" vertical="center"/>
    </xf>
    <xf numFmtId="165" fontId="0" fillId="3" borderId="72" xfId="0" applyNumberFormat="1" applyFill="1" applyBorder="1" applyAlignment="1">
      <alignment horizontal="center" vertical="center"/>
    </xf>
    <xf numFmtId="168" fontId="0" fillId="3" borderId="69" xfId="0" applyNumberFormat="1" applyFill="1" applyBorder="1" applyAlignment="1">
      <alignment horizontal="center" vertical="center"/>
    </xf>
    <xf numFmtId="2" fontId="0" fillId="3" borderId="56" xfId="0" applyNumberFormat="1" applyFill="1" applyBorder="1" applyAlignment="1">
      <alignment horizontal="center" vertical="center"/>
    </xf>
    <xf numFmtId="2" fontId="0" fillId="3" borderId="71" xfId="0" applyNumberFormat="1" applyFill="1" applyBorder="1" applyAlignment="1">
      <alignment horizontal="center" vertical="center"/>
    </xf>
    <xf numFmtId="168" fontId="0" fillId="3" borderId="49" xfId="0" applyNumberFormat="1" applyFill="1" applyBorder="1" applyAlignment="1">
      <alignment horizontal="center" vertical="center"/>
    </xf>
    <xf numFmtId="168" fontId="0" fillId="3" borderId="52" xfId="0" applyNumberFormat="1" applyFill="1" applyBorder="1" applyAlignment="1">
      <alignment horizontal="center" vertical="center"/>
    </xf>
    <xf numFmtId="168" fontId="0" fillId="3" borderId="53" xfId="0" applyNumberFormat="1" applyFill="1" applyBorder="1" applyAlignment="1">
      <alignment horizontal="center" vertical="center"/>
    </xf>
    <xf numFmtId="165" fontId="0" fillId="3" borderId="51" xfId="0" applyNumberFormat="1" applyFill="1" applyBorder="1" applyAlignment="1">
      <alignment horizontal="center" vertical="center"/>
    </xf>
    <xf numFmtId="165" fontId="0" fillId="3" borderId="52" xfId="0" applyNumberFormat="1" applyFill="1" applyBorder="1" applyAlignment="1">
      <alignment horizontal="center" vertical="center"/>
    </xf>
    <xf numFmtId="166" fontId="0" fillId="3" borderId="52" xfId="0" applyNumberFormat="1" applyFill="1" applyBorder="1" applyAlignment="1">
      <alignment horizontal="center" vertical="center"/>
    </xf>
    <xf numFmtId="2" fontId="0" fillId="3" borderId="52" xfId="0" applyNumberFormat="1" applyFill="1" applyBorder="1" applyAlignment="1">
      <alignment horizontal="center" vertical="center"/>
    </xf>
    <xf numFmtId="165" fontId="0" fillId="3" borderId="50" xfId="0" applyNumberFormat="1" applyFill="1" applyBorder="1" applyAlignment="1">
      <alignment horizontal="center" vertical="center"/>
    </xf>
    <xf numFmtId="168" fontId="0" fillId="3" borderId="51" xfId="0" applyNumberFormat="1" applyFill="1" applyBorder="1" applyAlignment="1">
      <alignment horizontal="center" vertical="center"/>
    </xf>
    <xf numFmtId="2" fontId="0" fillId="3" borderId="51" xfId="0" applyNumberFormat="1" applyFill="1" applyBorder="1" applyAlignment="1">
      <alignment horizontal="center" vertical="center"/>
    </xf>
    <xf numFmtId="2" fontId="0" fillId="3" borderId="53" xfId="0" applyNumberFormat="1" applyFill="1" applyBorder="1" applyAlignment="1">
      <alignment horizontal="center" vertical="center"/>
    </xf>
    <xf numFmtId="0" fontId="6" fillId="3" borderId="54" xfId="0" applyFont="1" applyFill="1" applyBorder="1" applyAlignment="1">
      <alignment horizontal="center" vertical="center"/>
    </xf>
    <xf numFmtId="2" fontId="0" fillId="3" borderId="57" xfId="0" applyNumberFormat="1" applyFill="1" applyBorder="1" applyAlignment="1">
      <alignment horizontal="center" vertical="center"/>
    </xf>
    <xf numFmtId="2" fontId="0" fillId="3" borderId="69" xfId="0" applyNumberFormat="1" applyFill="1" applyBorder="1" applyAlignment="1">
      <alignment horizontal="center" vertical="center"/>
    </xf>
    <xf numFmtId="0" fontId="6" fillId="3" borderId="59" xfId="0" applyFont="1" applyFill="1" applyBorder="1" applyAlignment="1">
      <alignment horizontal="center" vertical="center"/>
    </xf>
    <xf numFmtId="1" fontId="0" fillId="3" borderId="71" xfId="0" applyNumberFormat="1" applyFill="1" applyBorder="1" applyAlignment="1">
      <alignment horizontal="center" vertical="center"/>
    </xf>
    <xf numFmtId="2" fontId="0" fillId="3" borderId="73" xfId="0" applyNumberFormat="1" applyFill="1" applyBorder="1" applyAlignment="1">
      <alignment horizontal="center" vertical="center"/>
    </xf>
    <xf numFmtId="2" fontId="0" fillId="3" borderId="74" xfId="0" applyNumberFormat="1" applyFill="1" applyBorder="1" applyAlignment="1">
      <alignment horizontal="center" vertical="center"/>
    </xf>
    <xf numFmtId="1" fontId="0" fillId="3" borderId="57" xfId="0" applyNumberFormat="1" applyFill="1" applyBorder="1" applyAlignment="1">
      <alignment horizontal="center" vertical="center"/>
    </xf>
    <xf numFmtId="1" fontId="0" fillId="3" borderId="53" xfId="0" applyNumberFormat="1" applyFill="1" applyBorder="1" applyAlignment="1">
      <alignment horizontal="center" vertical="center"/>
    </xf>
    <xf numFmtId="0" fontId="0" fillId="3" borderId="73" xfId="0" applyFill="1" applyBorder="1" applyAlignment="1">
      <alignment horizontal="center" vertical="center"/>
    </xf>
    <xf numFmtId="0" fontId="0" fillId="3" borderId="65" xfId="0" applyFill="1" applyBorder="1" applyAlignment="1">
      <alignment horizontal="center" vertical="center"/>
    </xf>
    <xf numFmtId="0" fontId="0" fillId="3" borderId="76" xfId="0" applyFill="1" applyBorder="1" applyAlignment="1">
      <alignment horizontal="center" vertical="center"/>
    </xf>
    <xf numFmtId="0" fontId="0" fillId="3" borderId="77" xfId="0" applyFill="1" applyBorder="1" applyAlignment="1">
      <alignment horizontal="center" vertical="center"/>
    </xf>
    <xf numFmtId="0" fontId="0" fillId="3" borderId="78" xfId="0" applyFill="1" applyBorder="1" applyAlignment="1">
      <alignment horizontal="center" vertical="center"/>
    </xf>
    <xf numFmtId="0" fontId="6" fillId="3" borderId="51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22" fillId="3" borderId="53" xfId="0" applyFont="1" applyFill="1" applyBorder="1" applyAlignment="1">
      <alignment horizontal="center" vertical="center"/>
    </xf>
    <xf numFmtId="0" fontId="0" fillId="3" borderId="79" xfId="0" applyFill="1" applyBorder="1"/>
    <xf numFmtId="12" fontId="0" fillId="0" borderId="80" xfId="0" applyNumberFormat="1" applyBorder="1" applyAlignment="1">
      <alignment horizontal="center" vertical="center"/>
    </xf>
    <xf numFmtId="168" fontId="0" fillId="3" borderId="81" xfId="0" applyNumberFormat="1" applyFill="1" applyBorder="1" applyAlignment="1">
      <alignment horizontal="center" vertical="center"/>
    </xf>
    <xf numFmtId="2" fontId="0" fillId="3" borderId="82" xfId="0" applyNumberFormat="1" applyFill="1" applyBorder="1" applyAlignment="1">
      <alignment horizontal="center" vertical="center"/>
    </xf>
    <xf numFmtId="165" fontId="0" fillId="3" borderId="83" xfId="0" applyNumberFormat="1" applyFill="1" applyBorder="1" applyAlignment="1">
      <alignment horizontal="center" vertical="center"/>
    </xf>
    <xf numFmtId="166" fontId="0" fillId="3" borderId="65" xfId="0" applyNumberFormat="1" applyFill="1" applyBorder="1" applyAlignment="1">
      <alignment horizontal="center" vertical="center"/>
    </xf>
    <xf numFmtId="166" fontId="0" fillId="3" borderId="83" xfId="0" applyNumberFormat="1" applyFill="1" applyBorder="1" applyAlignment="1">
      <alignment horizontal="center" vertical="center"/>
    </xf>
    <xf numFmtId="12" fontId="6" fillId="3" borderId="0" xfId="0" applyNumberFormat="1" applyFont="1" applyFill="1" applyAlignment="1">
      <alignment horizontal="center" vertical="center"/>
    </xf>
    <xf numFmtId="12" fontId="0" fillId="0" borderId="58" xfId="0" applyNumberFormat="1" applyBorder="1" applyAlignment="1">
      <alignment horizontal="center" vertical="center"/>
    </xf>
    <xf numFmtId="2" fontId="0" fillId="3" borderId="55" xfId="0" applyNumberFormat="1" applyFill="1" applyBorder="1" applyAlignment="1">
      <alignment horizontal="center" vertical="center"/>
    </xf>
    <xf numFmtId="166" fontId="0" fillId="3" borderId="56" xfId="0" applyNumberFormat="1" applyFill="1" applyBorder="1" applyAlignment="1">
      <alignment horizontal="center" vertical="center"/>
    </xf>
    <xf numFmtId="12" fontId="0" fillId="0" borderId="72" xfId="0" applyNumberFormat="1" applyBorder="1" applyAlignment="1">
      <alignment horizontal="center" vertical="center"/>
    </xf>
    <xf numFmtId="12" fontId="0" fillId="0" borderId="50" xfId="0" applyNumberFormat="1" applyBorder="1" applyAlignment="1">
      <alignment horizontal="center" vertical="center"/>
    </xf>
    <xf numFmtId="2" fontId="0" fillId="3" borderId="49" xfId="0" applyNumberFormat="1" applyFill="1" applyBorder="1" applyAlignment="1">
      <alignment horizontal="center" vertical="center"/>
    </xf>
    <xf numFmtId="166" fontId="0" fillId="3" borderId="51" xfId="0" applyNumberFormat="1" applyFill="1" applyBorder="1" applyAlignment="1">
      <alignment horizontal="center" vertical="center"/>
    </xf>
    <xf numFmtId="2" fontId="0" fillId="3" borderId="68" xfId="0" applyNumberFormat="1" applyFill="1" applyBorder="1" applyAlignment="1">
      <alignment horizontal="center" vertical="center"/>
    </xf>
    <xf numFmtId="166" fontId="0" fillId="3" borderId="69" xfId="0" applyNumberFormat="1" applyFill="1" applyBorder="1" applyAlignment="1">
      <alignment horizontal="center" vertical="center"/>
    </xf>
    <xf numFmtId="0" fontId="0" fillId="3" borderId="76" xfId="0" applyFill="1" applyBorder="1" applyAlignment="1">
      <alignment vertical="center"/>
    </xf>
    <xf numFmtId="0" fontId="0" fillId="0" borderId="77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3" borderId="85" xfId="0" applyFill="1" applyBorder="1"/>
    <xf numFmtId="2" fontId="15" fillId="3" borderId="80" xfId="0" applyNumberFormat="1" applyFont="1" applyFill="1" applyBorder="1" applyAlignment="1">
      <alignment horizontal="center" vertical="center"/>
    </xf>
    <xf numFmtId="0" fontId="0" fillId="3" borderId="83" xfId="0" applyFill="1" applyBorder="1" applyAlignment="1">
      <alignment horizontal="center" vertical="center"/>
    </xf>
    <xf numFmtId="168" fontId="0" fillId="3" borderId="83" xfId="0" applyNumberFormat="1" applyFill="1" applyBorder="1" applyAlignment="1">
      <alignment horizontal="center" vertical="center"/>
    </xf>
    <xf numFmtId="2" fontId="0" fillId="3" borderId="86" xfId="0" applyNumberFormat="1" applyFill="1" applyBorder="1" applyAlignment="1">
      <alignment horizontal="center" vertical="center"/>
    </xf>
    <xf numFmtId="0" fontId="0" fillId="3" borderId="66" xfId="0" applyFill="1" applyBorder="1" applyAlignment="1">
      <alignment horizontal="center" vertical="center"/>
    </xf>
    <xf numFmtId="2" fontId="15" fillId="3" borderId="58" xfId="0" applyNumberFormat="1" applyFont="1" applyFill="1" applyBorder="1" applyAlignment="1">
      <alignment horizontal="center" vertical="center"/>
    </xf>
    <xf numFmtId="2" fontId="0" fillId="3" borderId="13" xfId="0" applyNumberFormat="1" applyFill="1" applyBorder="1" applyAlignment="1">
      <alignment horizontal="center" vertical="center"/>
    </xf>
    <xf numFmtId="2" fontId="15" fillId="3" borderId="72" xfId="0" applyNumberFormat="1" applyFont="1" applyFill="1" applyBorder="1" applyAlignment="1">
      <alignment horizontal="center" vertical="center"/>
    </xf>
    <xf numFmtId="2" fontId="0" fillId="3" borderId="87" xfId="0" applyNumberFormat="1" applyFill="1" applyBorder="1" applyAlignment="1">
      <alignment horizontal="center" vertical="center"/>
    </xf>
    <xf numFmtId="0" fontId="0" fillId="3" borderId="71" xfId="0" applyFill="1" applyBorder="1" applyAlignment="1">
      <alignment horizontal="center" vertical="center"/>
    </xf>
    <xf numFmtId="2" fontId="15" fillId="3" borderId="50" xfId="0" applyNumberFormat="1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6" fillId="3" borderId="52" xfId="0" applyFont="1" applyFill="1" applyBorder="1" applyAlignment="1">
      <alignment horizontal="center" vertical="center"/>
    </xf>
    <xf numFmtId="2" fontId="15" fillId="3" borderId="83" xfId="0" applyNumberFormat="1" applyFont="1" applyFill="1" applyBorder="1" applyAlignment="1">
      <alignment horizontal="center" vertical="center"/>
    </xf>
    <xf numFmtId="2" fontId="0" fillId="3" borderId="83" xfId="0" applyNumberFormat="1" applyFill="1" applyBorder="1" applyAlignment="1">
      <alignment horizontal="center" vertical="center"/>
    </xf>
    <xf numFmtId="2" fontId="15" fillId="3" borderId="0" xfId="0" applyNumberFormat="1" applyFont="1" applyFill="1" applyAlignment="1">
      <alignment horizontal="center" vertical="center"/>
    </xf>
    <xf numFmtId="168" fontId="0" fillId="3" borderId="14" xfId="0" applyNumberFormat="1" applyFill="1" applyBorder="1" applyAlignment="1">
      <alignment horizontal="center" vertical="center"/>
    </xf>
    <xf numFmtId="2" fontId="15" fillId="3" borderId="69" xfId="0" applyNumberFormat="1" applyFont="1" applyFill="1" applyBorder="1" applyAlignment="1">
      <alignment horizontal="center" vertical="center"/>
    </xf>
    <xf numFmtId="168" fontId="0" fillId="3" borderId="88" xfId="0" applyNumberFormat="1" applyFill="1" applyBorder="1" applyAlignment="1">
      <alignment horizontal="center" vertical="center"/>
    </xf>
    <xf numFmtId="2" fontId="15" fillId="3" borderId="56" xfId="0" applyNumberFormat="1" applyFont="1" applyFill="1" applyBorder="1" applyAlignment="1">
      <alignment horizontal="center" vertical="center"/>
    </xf>
    <xf numFmtId="2" fontId="15" fillId="3" borderId="51" xfId="0" applyNumberFormat="1" applyFont="1" applyFill="1" applyBorder="1" applyAlignment="1">
      <alignment horizontal="center" vertical="center"/>
    </xf>
    <xf numFmtId="168" fontId="0" fillId="3" borderId="79" xfId="0" applyNumberForma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  <xf numFmtId="2" fontId="0" fillId="0" borderId="21" xfId="0" applyNumberFormat="1" applyFont="1" applyFill="1" applyBorder="1" applyAlignment="1">
      <alignment horizontal="center" vertical="center" wrapText="1"/>
    </xf>
    <xf numFmtId="0" fontId="0" fillId="0" borderId="89" xfId="0" applyBorder="1" applyAlignment="1">
      <alignment horizontal="right"/>
    </xf>
    <xf numFmtId="0" fontId="0" fillId="0" borderId="90" xfId="0" applyBorder="1" applyAlignment="1">
      <alignment horizontal="left"/>
    </xf>
    <xf numFmtId="1" fontId="16" fillId="0" borderId="32" xfId="0" applyNumberFormat="1" applyFont="1" applyFill="1" applyBorder="1" applyAlignment="1">
      <alignment horizontal="center" vertical="center" wrapText="1"/>
    </xf>
    <xf numFmtId="0" fontId="6" fillId="0" borderId="93" xfId="0" applyFont="1" applyBorder="1" applyAlignment="1"/>
    <xf numFmtId="1" fontId="0" fillId="0" borderId="32" xfId="0" applyNumberFormat="1" applyFont="1" applyFill="1" applyBorder="1" applyAlignment="1">
      <alignment horizontal="center" vertical="center"/>
    </xf>
    <xf numFmtId="165" fontId="0" fillId="0" borderId="40" xfId="0" applyNumberFormat="1" applyFill="1" applyBorder="1" applyAlignment="1">
      <alignment horizontal="center" vertical="center" wrapText="1"/>
    </xf>
    <xf numFmtId="165" fontId="0" fillId="0" borderId="32" xfId="0" applyNumberFormat="1" applyFont="1" applyFill="1" applyBorder="1" applyAlignment="1">
      <alignment horizontal="center" vertical="center"/>
    </xf>
    <xf numFmtId="165" fontId="0" fillId="0" borderId="21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/>
    </xf>
    <xf numFmtId="165" fontId="0" fillId="0" borderId="34" xfId="0" applyNumberFormat="1" applyFont="1" applyFill="1" applyBorder="1" applyAlignment="1">
      <alignment horizontal="center" vertical="center"/>
    </xf>
    <xf numFmtId="2" fontId="0" fillId="0" borderId="32" xfId="0" applyNumberFormat="1" applyFont="1" applyFill="1" applyBorder="1" applyAlignment="1">
      <alignment horizontal="center" vertical="center" wrapText="1"/>
    </xf>
    <xf numFmtId="2" fontId="0" fillId="0" borderId="40" xfId="0" applyNumberFormat="1" applyFont="1" applyFill="1" applyBorder="1" applyAlignment="1">
      <alignment horizontal="center" vertical="center" wrapText="1"/>
    </xf>
    <xf numFmtId="0" fontId="0" fillId="0" borderId="94" xfId="0" applyBorder="1" applyAlignment="1">
      <alignment vertical="center"/>
    </xf>
    <xf numFmtId="0" fontId="0" fillId="0" borderId="23" xfId="0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left" vertical="center"/>
    </xf>
    <xf numFmtId="2" fontId="0" fillId="0" borderId="23" xfId="0" applyNumberFormat="1" applyFont="1" applyFill="1" applyBorder="1" applyAlignment="1">
      <alignment horizontal="center" vertical="center"/>
    </xf>
    <xf numFmtId="2" fontId="0" fillId="0" borderId="26" xfId="0" applyNumberFormat="1" applyFont="1" applyFill="1" applyBorder="1" applyAlignment="1">
      <alignment horizontal="center" vertical="center"/>
    </xf>
    <xf numFmtId="0" fontId="0" fillId="0" borderId="38" xfId="0" applyBorder="1" applyAlignment="1">
      <alignment vertical="center"/>
    </xf>
    <xf numFmtId="165" fontId="0" fillId="0" borderId="40" xfId="0" applyNumberFormat="1" applyFont="1" applyFill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0" fillId="0" borderId="21" xfId="0" applyBorder="1" applyAlignment="1">
      <alignment horizontal="left"/>
    </xf>
    <xf numFmtId="0" fontId="0" fillId="0" borderId="32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/>
    </xf>
    <xf numFmtId="0" fontId="8" fillId="0" borderId="21" xfId="0" applyFont="1" applyBorder="1" applyAlignment="1">
      <alignment horizontal="center" vertical="center"/>
    </xf>
    <xf numFmtId="171" fontId="8" fillId="0" borderId="2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/>
    <xf numFmtId="171" fontId="8" fillId="0" borderId="98" xfId="0" applyNumberFormat="1" applyFont="1" applyBorder="1" applyAlignment="1">
      <alignment horizontal="center" vertical="center"/>
    </xf>
    <xf numFmtId="4" fontId="23" fillId="0" borderId="6" xfId="0" applyNumberFormat="1" applyFont="1" applyBorder="1" applyAlignment="1">
      <alignment horizontal="center" vertical="center"/>
    </xf>
    <xf numFmtId="4" fontId="23" fillId="0" borderId="8" xfId="0" applyNumberFormat="1" applyFont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1" fontId="0" fillId="0" borderId="96" xfId="0" applyNumberFormat="1" applyBorder="1" applyAlignment="1">
      <alignment horizontal="center" vertical="center"/>
    </xf>
    <xf numFmtId="167" fontId="0" fillId="0" borderId="96" xfId="0" applyNumberFormat="1" applyFont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vertical="center"/>
    </xf>
    <xf numFmtId="2" fontId="0" fillId="0" borderId="3" xfId="0" applyNumberFormat="1" applyFill="1" applyBorder="1" applyAlignment="1">
      <alignment horizontal="center" vertical="center"/>
    </xf>
    <xf numFmtId="0" fontId="10" fillId="0" borderId="101" xfId="0" applyFont="1" applyBorder="1" applyAlignment="1">
      <alignment horizontal="center" vertical="center"/>
    </xf>
    <xf numFmtId="0" fontId="10" fillId="0" borderId="10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171" fontId="6" fillId="0" borderId="21" xfId="0" applyNumberFormat="1" applyFont="1" applyBorder="1" applyAlignment="1">
      <alignment horizontal="center" vertical="center"/>
    </xf>
    <xf numFmtId="168" fontId="0" fillId="0" borderId="21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2" fontId="0" fillId="0" borderId="21" xfId="0" applyNumberFormat="1" applyFont="1" applyBorder="1" applyAlignment="1">
      <alignment horizontal="center" vertical="center"/>
    </xf>
    <xf numFmtId="0" fontId="6" fillId="0" borderId="95" xfId="0" applyFont="1" applyBorder="1" applyAlignment="1">
      <alignment horizontal="center" vertical="center"/>
    </xf>
    <xf numFmtId="0" fontId="0" fillId="0" borderId="95" xfId="0" applyFont="1" applyBorder="1" applyAlignment="1">
      <alignment horizontal="center" vertical="center"/>
    </xf>
    <xf numFmtId="168" fontId="0" fillId="0" borderId="95" xfId="0" applyNumberFormat="1" applyFont="1" applyBorder="1" applyAlignment="1">
      <alignment horizontal="center" vertical="center"/>
    </xf>
    <xf numFmtId="1" fontId="0" fillId="0" borderId="95" xfId="0" applyNumberFormat="1" applyFont="1" applyBorder="1" applyAlignment="1">
      <alignment horizontal="center" vertical="center"/>
    </xf>
    <xf numFmtId="2" fontId="0" fillId="0" borderId="95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27" xfId="0" applyFont="1" applyBorder="1" applyAlignment="1">
      <alignment horizontal="center" vertical="center"/>
    </xf>
    <xf numFmtId="0" fontId="0" fillId="0" borderId="0" xfId="0"/>
    <xf numFmtId="0" fontId="0" fillId="0" borderId="0" xfId="0" applyBorder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10" fillId="0" borderId="3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4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19" fillId="0" borderId="18" xfId="0" applyFont="1" applyBorder="1" applyAlignment="1">
      <alignment horizontal="center" vertical="center"/>
    </xf>
    <xf numFmtId="49" fontId="0" fillId="0" borderId="21" xfId="0" applyNumberFormat="1" applyBorder="1" applyAlignment="1">
      <alignment horizont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49" fontId="16" fillId="0" borderId="21" xfId="0" applyNumberFormat="1" applyFont="1" applyFill="1" applyBorder="1" applyAlignment="1">
      <alignment horizontal="center" vertical="center" wrapText="1"/>
    </xf>
    <xf numFmtId="49" fontId="16" fillId="0" borderId="40" xfId="0" applyNumberFormat="1" applyFont="1" applyFill="1" applyBorder="1" applyAlignment="1">
      <alignment horizontal="center" vertical="center" wrapText="1"/>
    </xf>
    <xf numFmtId="49" fontId="10" fillId="0" borderId="28" xfId="0" applyNumberFormat="1" applyFont="1" applyBorder="1" applyAlignment="1">
      <alignment horizontal="center" vertical="center"/>
    </xf>
    <xf numFmtId="0" fontId="0" fillId="0" borderId="103" xfId="0" applyBorder="1"/>
    <xf numFmtId="0" fontId="0" fillId="0" borderId="104" xfId="0" applyBorder="1"/>
    <xf numFmtId="0" fontId="0" fillId="0" borderId="103" xfId="0" applyBorder="1" applyAlignment="1">
      <alignment horizontal="left"/>
    </xf>
    <xf numFmtId="0" fontId="0" fillId="0" borderId="103" xfId="0" applyFill="1" applyBorder="1" applyAlignment="1">
      <alignment horizontal="left"/>
    </xf>
    <xf numFmtId="172" fontId="0" fillId="4" borderId="0" xfId="0" applyNumberFormat="1" applyFill="1"/>
    <xf numFmtId="0" fontId="0" fillId="4" borderId="0" xfId="0" applyFill="1"/>
    <xf numFmtId="49" fontId="19" fillId="0" borderId="28" xfId="0" applyNumberFormat="1" applyFont="1" applyBorder="1" applyAlignment="1">
      <alignment horizontal="center" vertical="center"/>
    </xf>
    <xf numFmtId="49" fontId="19" fillId="0" borderId="27" xfId="0" applyNumberFormat="1" applyFont="1" applyBorder="1" applyAlignment="1">
      <alignment horizontal="center" vertical="center"/>
    </xf>
    <xf numFmtId="0" fontId="0" fillId="0" borderId="107" xfId="0" applyBorder="1" applyAlignment="1">
      <alignment vertical="center"/>
    </xf>
    <xf numFmtId="0" fontId="0" fillId="0" borderId="107" xfId="0" applyBorder="1" applyAlignment="1">
      <alignment horizontal="left" vertical="center" indent="1"/>
    </xf>
    <xf numFmtId="0" fontId="0" fillId="0" borderId="108" xfId="0" applyBorder="1" applyAlignment="1">
      <alignment vertical="center"/>
    </xf>
    <xf numFmtId="49" fontId="0" fillId="0" borderId="110" xfId="0" applyNumberFormat="1" applyFont="1" applyBorder="1" applyAlignment="1">
      <alignment horizontal="center" vertical="center"/>
    </xf>
    <xf numFmtId="49" fontId="0" fillId="0" borderId="114" xfId="0" applyNumberFormat="1" applyFont="1" applyBorder="1" applyAlignment="1">
      <alignment horizontal="center" vertical="center"/>
    </xf>
    <xf numFmtId="0" fontId="16" fillId="0" borderId="117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2" fontId="0" fillId="0" borderId="40" xfId="0" applyNumberFormat="1" applyFont="1" applyFill="1" applyBorder="1" applyAlignment="1">
      <alignment horizontal="center" vertical="center"/>
    </xf>
    <xf numFmtId="2" fontId="0" fillId="0" borderId="40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1" fontId="0" fillId="0" borderId="32" xfId="0" applyNumberFormat="1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49" fontId="0" fillId="0" borderId="21" xfId="0" applyNumberFormat="1" applyFont="1" applyFill="1" applyBorder="1" applyAlignment="1">
      <alignment horizontal="center" vertical="center" wrapText="1"/>
    </xf>
    <xf numFmtId="1" fontId="0" fillId="0" borderId="21" xfId="0" applyNumberFormat="1" applyFont="1" applyFill="1" applyBorder="1" applyAlignment="1">
      <alignment horizontal="center" vertical="center"/>
    </xf>
    <xf numFmtId="1" fontId="0" fillId="0" borderId="40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 wrapText="1"/>
    </xf>
    <xf numFmtId="1" fontId="0" fillId="0" borderId="40" xfId="0" applyNumberFormat="1" applyFont="1" applyFill="1" applyBorder="1" applyAlignment="1">
      <alignment horizontal="center" vertical="center" wrapText="1"/>
    </xf>
    <xf numFmtId="1" fontId="0" fillId="0" borderId="21" xfId="0" applyNumberFormat="1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left" vertical="center" wrapText="1" indent="1"/>
    </xf>
    <xf numFmtId="0" fontId="16" fillId="0" borderId="21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center" vertical="center" wrapText="1"/>
    </xf>
    <xf numFmtId="2" fontId="6" fillId="0" borderId="97" xfId="0" applyNumberFormat="1" applyFont="1" applyFill="1" applyBorder="1" applyAlignment="1">
      <alignment horizontal="center" vertical="center"/>
    </xf>
    <xf numFmtId="1" fontId="0" fillId="0" borderId="23" xfId="0" applyNumberFormat="1" applyFont="1" applyFill="1" applyBorder="1" applyAlignment="1">
      <alignment horizontal="center" vertical="center"/>
    </xf>
    <xf numFmtId="0" fontId="0" fillId="0" borderId="120" xfId="0" applyBorder="1" applyAlignment="1">
      <alignment vertical="center"/>
    </xf>
    <xf numFmtId="0" fontId="0" fillId="0" borderId="97" xfId="0" applyFont="1" applyFill="1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0" fillId="0" borderId="97" xfId="0" applyFill="1" applyBorder="1" applyAlignment="1">
      <alignment horizontal="left" vertical="center" indent="1"/>
    </xf>
    <xf numFmtId="0" fontId="0" fillId="0" borderId="121" xfId="0" applyFont="1" applyBorder="1" applyAlignment="1">
      <alignment horizontal="center" vertical="center"/>
    </xf>
    <xf numFmtId="0" fontId="0" fillId="0" borderId="97" xfId="0" applyFill="1" applyBorder="1" applyAlignment="1">
      <alignment horizontal="left" vertical="center" wrapText="1" indent="1"/>
    </xf>
    <xf numFmtId="0" fontId="16" fillId="0" borderId="97" xfId="0" applyFont="1" applyFill="1" applyBorder="1" applyAlignment="1">
      <alignment horizontal="center" vertical="center"/>
    </xf>
    <xf numFmtId="0" fontId="0" fillId="0" borderId="121" xfId="0" applyFont="1" applyFill="1" applyBorder="1" applyAlignment="1">
      <alignment horizontal="center" vertical="center"/>
    </xf>
    <xf numFmtId="2" fontId="0" fillId="0" borderId="40" xfId="0" applyNumberFormat="1" applyFont="1" applyFill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168" fontId="19" fillId="0" borderId="25" xfId="0" applyNumberFormat="1" applyFont="1" applyBorder="1" applyAlignment="1">
      <alignment horizontal="center" vertical="center"/>
    </xf>
    <xf numFmtId="49" fontId="0" fillId="0" borderId="44" xfId="0" applyNumberFormat="1" applyFont="1" applyBorder="1" applyAlignment="1">
      <alignment horizontal="center" vertical="center"/>
    </xf>
    <xf numFmtId="49" fontId="0" fillId="0" borderId="45" xfId="0" applyNumberFormat="1" applyFont="1" applyBorder="1" applyAlignment="1">
      <alignment horizontal="center" vertical="center"/>
    </xf>
    <xf numFmtId="49" fontId="0" fillId="0" borderId="44" xfId="0" applyNumberFormat="1" applyFont="1" applyBorder="1" applyAlignment="1">
      <alignment horizontal="center" vertical="center" wrapText="1"/>
    </xf>
    <xf numFmtId="49" fontId="0" fillId="0" borderId="91" xfId="0" applyNumberFormat="1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49" fontId="0" fillId="0" borderId="92" xfId="0" applyNumberFormat="1" applyFont="1" applyBorder="1" applyAlignment="1">
      <alignment horizontal="center" vertical="center"/>
    </xf>
    <xf numFmtId="2" fontId="19" fillId="2" borderId="18" xfId="0" applyNumberFormat="1" applyFont="1" applyFill="1" applyBorder="1" applyAlignment="1">
      <alignment horizontal="center" vertical="center"/>
    </xf>
    <xf numFmtId="2" fontId="10" fillId="2" borderId="18" xfId="0" applyNumberFormat="1" applyFont="1" applyFill="1" applyBorder="1" applyAlignment="1">
      <alignment horizontal="center" vertical="center"/>
    </xf>
    <xf numFmtId="2" fontId="0" fillId="0" borderId="46" xfId="0" applyNumberFormat="1" applyFont="1" applyFill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10" fillId="0" borderId="28" xfId="0" applyNumberFormat="1" applyFont="1" applyBorder="1" applyAlignment="1">
      <alignment horizontal="center" vertical="center"/>
    </xf>
    <xf numFmtId="0" fontId="10" fillId="0" borderId="27" xfId="0" applyNumberFormat="1" applyFont="1" applyBorder="1" applyAlignment="1">
      <alignment horizontal="center" vertical="center"/>
    </xf>
    <xf numFmtId="0" fontId="10" fillId="0" borderId="101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49" fontId="0" fillId="0" borderId="47" xfId="0" applyNumberFormat="1" applyFont="1" applyBorder="1" applyAlignment="1">
      <alignment horizontal="center" vertical="center"/>
    </xf>
    <xf numFmtId="49" fontId="0" fillId="0" borderId="39" xfId="0" applyNumberFormat="1" applyFont="1" applyBorder="1" applyAlignment="1">
      <alignment horizontal="center" vertical="center"/>
    </xf>
    <xf numFmtId="2" fontId="0" fillId="0" borderId="19" xfId="0" applyNumberFormat="1" applyFont="1" applyFill="1" applyBorder="1" applyAlignment="1">
      <alignment horizontal="center" vertical="center"/>
    </xf>
    <xf numFmtId="2" fontId="0" fillId="0" borderId="40" xfId="0" applyNumberFormat="1" applyFont="1" applyFill="1" applyBorder="1" applyAlignment="1">
      <alignment horizontal="center" vertical="center"/>
    </xf>
    <xf numFmtId="49" fontId="0" fillId="0" borderId="19" xfId="0" applyNumberFormat="1" applyFont="1" applyBorder="1" applyAlignment="1">
      <alignment horizontal="center" vertical="center" wrapText="1"/>
    </xf>
    <xf numFmtId="49" fontId="0" fillId="0" borderId="40" xfId="0" applyNumberFormat="1" applyFont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 wrapText="1"/>
    </xf>
    <xf numFmtId="49" fontId="0" fillId="0" borderId="41" xfId="0" applyNumberFormat="1" applyFont="1" applyFill="1" applyBorder="1" applyAlignment="1">
      <alignment horizontal="center" vertical="center" wrapText="1"/>
    </xf>
    <xf numFmtId="49" fontId="0" fillId="0" borderId="105" xfId="0" applyNumberFormat="1" applyFont="1" applyBorder="1" applyAlignment="1">
      <alignment horizontal="center" vertical="center" wrapText="1"/>
    </xf>
    <xf numFmtId="49" fontId="0" fillId="0" borderId="106" xfId="0" applyNumberFormat="1" applyFont="1" applyBorder="1" applyAlignment="1">
      <alignment horizontal="center" vertical="center" wrapText="1"/>
    </xf>
    <xf numFmtId="49" fontId="0" fillId="0" borderId="109" xfId="0" applyNumberFormat="1" applyFont="1" applyBorder="1" applyAlignment="1">
      <alignment horizontal="center" vertical="center"/>
    </xf>
    <xf numFmtId="49" fontId="0" fillId="0" borderId="113" xfId="0" applyNumberFormat="1" applyFont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49" fontId="0" fillId="0" borderId="110" xfId="0" applyNumberFormat="1" applyFont="1" applyBorder="1" applyAlignment="1">
      <alignment horizontal="center" vertical="center" wrapText="1"/>
    </xf>
    <xf numFmtId="49" fontId="0" fillId="0" borderId="114" xfId="0" applyNumberFormat="1" applyFont="1" applyBorder="1" applyAlignment="1">
      <alignment horizontal="center" vertical="center" wrapText="1"/>
    </xf>
    <xf numFmtId="49" fontId="0" fillId="0" borderId="112" xfId="0" applyNumberFormat="1" applyFont="1" applyBorder="1" applyAlignment="1">
      <alignment horizontal="center" vertical="center" wrapText="1"/>
    </xf>
    <xf numFmtId="49" fontId="0" fillId="0" borderId="116" xfId="0" applyNumberFormat="1" applyFont="1" applyBorder="1" applyAlignment="1">
      <alignment horizontal="center" vertical="center" wrapText="1"/>
    </xf>
    <xf numFmtId="49" fontId="22" fillId="0" borderId="111" xfId="0" applyNumberFormat="1" applyFont="1" applyBorder="1" applyAlignment="1">
      <alignment horizontal="center" vertical="center" wrapText="1"/>
    </xf>
    <xf numFmtId="49" fontId="0" fillId="0" borderId="115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89" xfId="0" applyFont="1" applyBorder="1" applyAlignment="1">
      <alignment horizontal="center"/>
    </xf>
    <xf numFmtId="0" fontId="6" fillId="0" borderId="90" xfId="0" applyFont="1" applyBorder="1" applyAlignment="1">
      <alignment horizontal="center"/>
    </xf>
    <xf numFmtId="0" fontId="6" fillId="0" borderId="95" xfId="0" applyFont="1" applyBorder="1" applyAlignment="1">
      <alignment horizontal="center"/>
    </xf>
    <xf numFmtId="0" fontId="6" fillId="0" borderId="89" xfId="0" applyFont="1" applyFill="1" applyBorder="1" applyAlignment="1">
      <alignment horizontal="center"/>
    </xf>
    <xf numFmtId="0" fontId="6" fillId="0" borderId="118" xfId="0" applyFont="1" applyFill="1" applyBorder="1" applyAlignment="1">
      <alignment horizontal="center"/>
    </xf>
    <xf numFmtId="0" fontId="6" fillId="0" borderId="119" xfId="0" applyFont="1" applyFill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0" fillId="0" borderId="9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3" borderId="75" xfId="0" applyFill="1" applyBorder="1" applyAlignment="1">
      <alignment horizontal="center" vertical="center"/>
    </xf>
    <xf numFmtId="0" fontId="0" fillId="3" borderId="5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409575</xdr:colOff>
      <xdr:row>0</xdr:row>
      <xdr:rowOff>0</xdr:rowOff>
    </xdr:from>
    <xdr:to>
      <xdr:col>19</xdr:col>
      <xdr:colOff>828675</xdr:colOff>
      <xdr:row>2</xdr:row>
      <xdr:rowOff>285750</xdr:rowOff>
    </xdr:to>
    <xdr:pic>
      <xdr:nvPicPr>
        <xdr:cNvPr id="1030" name="Obrázek 2">
          <a:extLst>
            <a:ext uri="{FF2B5EF4-FFF2-40B4-BE49-F238E27FC236}">
              <a16:creationId xmlns:a16="http://schemas.microsoft.com/office/drawing/2014/main" id="{1AE98FEE-7B13-4DD2-B759-78449D1D22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0" y="0"/>
          <a:ext cx="14859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0</xdr:row>
      <xdr:rowOff>47625</xdr:rowOff>
    </xdr:from>
    <xdr:to>
      <xdr:col>9</xdr:col>
      <xdr:colOff>819150</xdr:colOff>
      <xdr:row>2</xdr:row>
      <xdr:rowOff>200025</xdr:rowOff>
    </xdr:to>
    <xdr:pic>
      <xdr:nvPicPr>
        <xdr:cNvPr id="2060" name="Obrázek 1">
          <a:extLst>
            <a:ext uri="{FF2B5EF4-FFF2-40B4-BE49-F238E27FC236}">
              <a16:creationId xmlns:a16="http://schemas.microsoft.com/office/drawing/2014/main" id="{39F43E89-1AEB-4D94-99F5-3D89F9C974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4100" y="47625"/>
          <a:ext cx="12858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304800</xdr:colOff>
      <xdr:row>0</xdr:row>
      <xdr:rowOff>0</xdr:rowOff>
    </xdr:from>
    <xdr:to>
      <xdr:col>9</xdr:col>
      <xdr:colOff>657225</xdr:colOff>
      <xdr:row>2</xdr:row>
      <xdr:rowOff>247650</xdr:rowOff>
    </xdr:to>
    <xdr:pic>
      <xdr:nvPicPr>
        <xdr:cNvPr id="3080" name="Obrázek 1">
          <a:extLst>
            <a:ext uri="{FF2B5EF4-FFF2-40B4-BE49-F238E27FC236}">
              <a16:creationId xmlns:a16="http://schemas.microsoft.com/office/drawing/2014/main" id="{AB5ECAFE-FE1A-4863-9716-E659C4B2A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0" y="0"/>
          <a:ext cx="12858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0</xdr:row>
      <xdr:rowOff>0</xdr:rowOff>
    </xdr:from>
    <xdr:to>
      <xdr:col>10</xdr:col>
      <xdr:colOff>0</xdr:colOff>
      <xdr:row>2</xdr:row>
      <xdr:rowOff>247650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413183C5-041D-4143-9A65-DDB1BA11D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9575" y="0"/>
          <a:ext cx="12858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42"/>
  <sheetViews>
    <sheetView tabSelected="1" topLeftCell="A187" zoomScale="70" zoomScaleNormal="70" zoomScaleSheetLayoutView="75" workbookViewId="0">
      <selection activeCell="S236" sqref="S236:S239"/>
    </sheetView>
  </sheetViews>
  <sheetFormatPr defaultColWidth="9.5703125" defaultRowHeight="12.75" x14ac:dyDescent="0.2"/>
  <cols>
    <col min="1" max="2" width="7.5703125" customWidth="1"/>
    <col min="3" max="3" width="18.42578125" style="1" customWidth="1"/>
    <col min="4" max="4" width="18.42578125" style="2" customWidth="1"/>
    <col min="5" max="5" width="11" style="2" customWidth="1"/>
    <col min="6" max="6" width="14.7109375" style="3" customWidth="1"/>
    <col min="7" max="7" width="6" style="3" customWidth="1"/>
    <col min="8" max="8" width="6" style="17" customWidth="1"/>
    <col min="9" max="9" width="7.28515625" style="1" customWidth="1"/>
    <col min="10" max="10" width="9.42578125" style="1" customWidth="1"/>
    <col min="11" max="11" width="14.5703125" style="1" customWidth="1"/>
    <col min="12" max="12" width="7.42578125" style="1" customWidth="1"/>
    <col min="13" max="15" width="0" style="1" hidden="1" customWidth="1"/>
    <col min="16" max="16" width="16.7109375" style="16" customWidth="1"/>
    <col min="17" max="17" width="10.85546875" style="14" customWidth="1"/>
    <col min="18" max="18" width="17.5703125" style="15" customWidth="1"/>
    <col min="19" max="19" width="16" style="13" customWidth="1"/>
    <col min="20" max="20" width="16.5703125" style="13" customWidth="1"/>
    <col min="21" max="16384" width="9.5703125" style="1"/>
  </cols>
  <sheetData>
    <row r="1" spans="1:29" s="5" customFormat="1" ht="22.5" customHeight="1" x14ac:dyDescent="0.2">
      <c r="C1" s="4" t="s">
        <v>28</v>
      </c>
      <c r="D1" s="2"/>
      <c r="E1" s="2"/>
      <c r="F1" s="3"/>
      <c r="G1" s="3"/>
      <c r="H1" s="17"/>
      <c r="I1" s="1"/>
      <c r="J1" s="1"/>
      <c r="K1" s="1"/>
      <c r="L1" s="1"/>
      <c r="M1" s="1"/>
      <c r="N1" s="1"/>
      <c r="O1" s="1"/>
      <c r="P1" s="16"/>
      <c r="Q1" s="14"/>
      <c r="R1" s="13"/>
      <c r="S1" s="13"/>
      <c r="T1" s="13"/>
    </row>
    <row r="2" spans="1:29" s="6" customFormat="1" ht="15" customHeight="1" x14ac:dyDescent="0.2">
      <c r="C2" s="1"/>
      <c r="D2" s="2"/>
      <c r="E2" s="2"/>
      <c r="F2" s="3"/>
      <c r="G2" s="3"/>
      <c r="H2" s="17"/>
      <c r="I2" s="1"/>
      <c r="J2" s="1"/>
      <c r="K2" s="1"/>
      <c r="L2" s="1"/>
      <c r="M2" s="1"/>
      <c r="N2" s="1"/>
      <c r="O2" s="1"/>
      <c r="P2" s="16"/>
      <c r="Q2" s="14"/>
      <c r="R2" s="15"/>
      <c r="S2" s="13"/>
      <c r="T2" s="13"/>
    </row>
    <row r="3" spans="1:29" s="6" customFormat="1" ht="30.75" customHeight="1" x14ac:dyDescent="0.2">
      <c r="C3" s="1" t="s">
        <v>0</v>
      </c>
      <c r="E3" s="128" t="s">
        <v>1099</v>
      </c>
      <c r="H3" s="17"/>
      <c r="I3" s="1"/>
      <c r="K3" s="1"/>
      <c r="L3" s="1"/>
      <c r="M3" s="1"/>
      <c r="N3" s="1"/>
      <c r="O3" s="1"/>
      <c r="P3" s="16"/>
      <c r="Q3" s="14"/>
      <c r="R3" s="15"/>
      <c r="S3" s="13"/>
      <c r="T3" s="13"/>
      <c r="Y3" s="58"/>
      <c r="Z3" s="58"/>
      <c r="AA3" s="58"/>
      <c r="AB3" s="13"/>
      <c r="AC3" s="13"/>
    </row>
    <row r="4" spans="1:29" s="6" customFormat="1" ht="23.65" customHeight="1" x14ac:dyDescent="0.2">
      <c r="E4" s="129" t="s">
        <v>1100</v>
      </c>
      <c r="H4" s="17"/>
      <c r="I4" s="1"/>
      <c r="K4" s="1"/>
      <c r="M4" s="9" t="s">
        <v>1</v>
      </c>
      <c r="N4" s="1"/>
      <c r="O4" s="1"/>
      <c r="P4" s="16"/>
      <c r="Q4" s="14"/>
      <c r="S4" s="49" t="s">
        <v>43</v>
      </c>
      <c r="T4" s="127">
        <f ca="1">TODAY()</f>
        <v>44420</v>
      </c>
      <c r="Y4" s="57"/>
      <c r="Z4" s="57"/>
      <c r="AA4" s="57"/>
    </row>
    <row r="5" spans="1:29" s="6" customFormat="1" ht="21.75" customHeight="1" x14ac:dyDescent="0.2">
      <c r="D5" s="2"/>
      <c r="E5" s="2"/>
      <c r="F5" s="3"/>
      <c r="G5" s="3"/>
      <c r="H5" s="17"/>
      <c r="I5" s="1"/>
      <c r="J5" s="1"/>
      <c r="K5" s="1"/>
      <c r="M5" s="11"/>
      <c r="P5" s="16"/>
      <c r="Q5" s="14"/>
      <c r="S5" s="49" t="s">
        <v>2</v>
      </c>
      <c r="T5" s="5" t="s">
        <v>71</v>
      </c>
    </row>
    <row r="6" spans="1:29" s="6" customFormat="1" ht="21.75" customHeight="1" x14ac:dyDescent="0.2">
      <c r="C6" s="10" t="s">
        <v>39</v>
      </c>
      <c r="D6" s="2"/>
      <c r="E6" s="2"/>
      <c r="F6" s="3"/>
      <c r="G6" s="3"/>
      <c r="H6" s="17"/>
      <c r="I6" s="1"/>
      <c r="J6" s="1"/>
      <c r="K6" s="1"/>
      <c r="M6" s="11"/>
      <c r="P6" s="16"/>
      <c r="Q6" s="14"/>
      <c r="S6" s="49"/>
      <c r="T6" s="5"/>
    </row>
    <row r="7" spans="1:29" s="6" customFormat="1" ht="15" customHeight="1" thickBot="1" x14ac:dyDescent="0.25">
      <c r="C7" s="10"/>
      <c r="D7" s="2"/>
      <c r="E7" s="2"/>
      <c r="F7" s="3"/>
      <c r="G7" s="3"/>
      <c r="H7" s="17"/>
      <c r="I7" s="1"/>
      <c r="J7" s="1"/>
      <c r="K7" s="1"/>
      <c r="L7" s="1"/>
      <c r="M7" s="1"/>
      <c r="N7" s="1"/>
      <c r="O7" s="11"/>
      <c r="P7" s="16"/>
      <c r="Q7" s="14"/>
      <c r="R7" s="15"/>
      <c r="S7" s="13"/>
      <c r="T7" s="13"/>
    </row>
    <row r="8" spans="1:29" ht="12.95" customHeight="1" thickTop="1" thickBot="1" x14ac:dyDescent="0.25">
      <c r="C8" s="396" t="s">
        <v>65</v>
      </c>
      <c r="D8" s="395" t="s">
        <v>4</v>
      </c>
      <c r="E8" s="395" t="s">
        <v>5</v>
      </c>
      <c r="F8" s="395" t="s">
        <v>6</v>
      </c>
      <c r="G8" s="398" t="s">
        <v>7</v>
      </c>
      <c r="H8" s="399"/>
      <c r="I8" s="400"/>
      <c r="J8" s="397" t="s">
        <v>8</v>
      </c>
      <c r="K8" s="395" t="s">
        <v>9</v>
      </c>
      <c r="L8" s="395" t="s">
        <v>10</v>
      </c>
      <c r="M8" s="32"/>
      <c r="N8" s="32"/>
      <c r="O8" s="32"/>
      <c r="P8" s="305" t="s">
        <v>11</v>
      </c>
      <c r="Q8" s="304" t="s">
        <v>15</v>
      </c>
      <c r="R8" s="304" t="s">
        <v>17</v>
      </c>
      <c r="S8" s="304" t="s">
        <v>18</v>
      </c>
      <c r="T8" s="306" t="s">
        <v>14</v>
      </c>
    </row>
    <row r="9" spans="1:29" ht="14.25" thickTop="1" thickBot="1" x14ac:dyDescent="0.25">
      <c r="C9" s="396"/>
      <c r="D9" s="395"/>
      <c r="E9" s="395"/>
      <c r="F9" s="395"/>
      <c r="G9" s="18" t="s">
        <v>82</v>
      </c>
      <c r="H9" s="18" t="s">
        <v>133</v>
      </c>
      <c r="I9" s="12" t="s">
        <v>361</v>
      </c>
      <c r="J9" s="397"/>
      <c r="K9" s="395"/>
      <c r="L9" s="395"/>
      <c r="M9" s="12"/>
      <c r="N9" s="12"/>
      <c r="O9" s="12"/>
      <c r="P9" s="307" t="s">
        <v>16</v>
      </c>
      <c r="Q9" s="308"/>
      <c r="R9" s="18" t="s">
        <v>19</v>
      </c>
      <c r="S9" s="18" t="s">
        <v>20</v>
      </c>
      <c r="T9" s="309" t="s">
        <v>20</v>
      </c>
    </row>
    <row r="10" spans="1:29" ht="16.5" customHeight="1" thickTop="1" thickBot="1" x14ac:dyDescent="0.25">
      <c r="C10" s="33"/>
      <c r="D10" s="34"/>
      <c r="E10" s="35"/>
      <c r="F10" s="36"/>
      <c r="G10" s="36"/>
      <c r="H10" s="37"/>
      <c r="I10" s="38"/>
      <c r="J10" s="35"/>
      <c r="K10" s="39"/>
      <c r="L10" s="40"/>
      <c r="M10" s="41"/>
      <c r="N10" s="41"/>
      <c r="O10" s="41"/>
      <c r="P10" s="42"/>
      <c r="Q10" s="43"/>
      <c r="R10" s="44"/>
      <c r="S10" s="45"/>
      <c r="T10" s="46"/>
    </row>
    <row r="11" spans="1:29" ht="17.25" customHeight="1" thickBot="1" x14ac:dyDescent="0.25">
      <c r="C11" s="82" t="s">
        <v>1101</v>
      </c>
      <c r="D11" s="83" t="s">
        <v>1103</v>
      </c>
      <c r="E11" s="83" t="s">
        <v>63</v>
      </c>
      <c r="F11" s="84"/>
      <c r="G11" s="84"/>
      <c r="H11" s="85"/>
      <c r="I11" s="86"/>
      <c r="J11" s="87"/>
      <c r="K11" s="87"/>
      <c r="L11" s="88"/>
      <c r="M11" s="89"/>
      <c r="N11" s="89"/>
      <c r="O11" s="89"/>
      <c r="P11" s="90"/>
      <c r="Q11" s="91"/>
      <c r="R11" s="92"/>
      <c r="S11" s="93"/>
      <c r="T11" s="94">
        <f>T19</f>
        <v>201.59449052625425</v>
      </c>
    </row>
    <row r="12" spans="1:29" ht="17.25" customHeight="1" thickTop="1" x14ac:dyDescent="0.2">
      <c r="C12" s="95"/>
      <c r="D12" s="77" t="s">
        <v>1102</v>
      </c>
      <c r="E12" s="272" t="str">
        <f>VLOOKUP($I12,DATA!$B$94:$D$108,3,FALSE)</f>
        <v>P15</v>
      </c>
      <c r="F12" s="77" t="s">
        <v>12</v>
      </c>
      <c r="G12" s="370">
        <v>100</v>
      </c>
      <c r="H12" s="370">
        <v>100</v>
      </c>
      <c r="I12" s="370">
        <v>15</v>
      </c>
      <c r="J12" s="371" t="s">
        <v>1001</v>
      </c>
      <c r="K12" s="378" t="s">
        <v>1200</v>
      </c>
      <c r="L12" s="79" t="s">
        <v>21</v>
      </c>
      <c r="M12" s="80"/>
      <c r="N12" s="80"/>
      <c r="O12" s="80"/>
      <c r="P12" s="274">
        <f>G12*H12*10^-6</f>
        <v>0.01</v>
      </c>
      <c r="Q12" s="272">
        <v>2</v>
      </c>
      <c r="R12" s="278">
        <f>VLOOKUP(F12,DATA!$G$94:$H$99,2,FALSE)*I12*10^-3</f>
        <v>117.75</v>
      </c>
      <c r="S12" s="81">
        <f>+P12*R12</f>
        <v>1.1775</v>
      </c>
      <c r="T12" s="96">
        <f>+Q12*S12</f>
        <v>2.355</v>
      </c>
    </row>
    <row r="13" spans="1:29" ht="17.25" customHeight="1" x14ac:dyDescent="0.2">
      <c r="A13" s="327"/>
      <c r="B13" s="327"/>
      <c r="C13" s="97" t="s">
        <v>1105</v>
      </c>
      <c r="D13" s="3" t="s">
        <v>891</v>
      </c>
      <c r="E13" s="72" t="s">
        <v>521</v>
      </c>
      <c r="F13" s="77" t="s">
        <v>12</v>
      </c>
      <c r="G13" s="75"/>
      <c r="H13" s="75"/>
      <c r="I13" s="75"/>
      <c r="J13" s="371" t="s">
        <v>1001</v>
      </c>
      <c r="K13" s="378" t="s">
        <v>1200</v>
      </c>
      <c r="L13" s="76" t="s">
        <v>13</v>
      </c>
      <c r="M13" s="73"/>
      <c r="N13" s="73"/>
      <c r="O13" s="73"/>
      <c r="P13" s="275">
        <v>5.97</v>
      </c>
      <c r="Q13" s="373">
        <v>1</v>
      </c>
      <c r="R13" s="267">
        <f>VLOOKUP(E13,PROFILY!$A$108:$M$628,4,FALSE)</f>
        <v>9.9</v>
      </c>
      <c r="S13" s="74">
        <f t="shared" ref="S13:S18" si="0">+P13*R13</f>
        <v>59.103000000000002</v>
      </c>
      <c r="T13" s="98">
        <f>Q13*S13</f>
        <v>59.103000000000002</v>
      </c>
    </row>
    <row r="14" spans="1:29" ht="17.25" customHeight="1" x14ac:dyDescent="0.2">
      <c r="A14" s="327"/>
      <c r="B14" s="327"/>
      <c r="C14" s="97" t="s">
        <v>1104</v>
      </c>
      <c r="D14" s="369" t="s">
        <v>891</v>
      </c>
      <c r="E14" s="72" t="s">
        <v>484</v>
      </c>
      <c r="F14" s="77" t="s">
        <v>12</v>
      </c>
      <c r="G14" s="75"/>
      <c r="H14" s="75"/>
      <c r="I14" s="75"/>
      <c r="J14" s="371" t="s">
        <v>1001</v>
      </c>
      <c r="K14" s="378" t="s">
        <v>1200</v>
      </c>
      <c r="L14" s="76" t="s">
        <v>13</v>
      </c>
      <c r="M14" s="73"/>
      <c r="N14" s="73"/>
      <c r="O14" s="73"/>
      <c r="P14" s="275">
        <v>1.32</v>
      </c>
      <c r="Q14" s="373">
        <v>5</v>
      </c>
      <c r="R14" s="267">
        <f>VLOOKUP(E14,PROFILY!$A$108:$M$628,4,FALSE)</f>
        <v>6.4</v>
      </c>
      <c r="S14" s="74">
        <f t="shared" si="0"/>
        <v>8.4480000000000004</v>
      </c>
      <c r="T14" s="98">
        <f>Q14*S14</f>
        <v>42.24</v>
      </c>
    </row>
    <row r="15" spans="1:29" ht="17.25" customHeight="1" x14ac:dyDescent="0.2">
      <c r="A15" s="327"/>
      <c r="B15" s="327"/>
      <c r="C15" s="97"/>
      <c r="D15" s="369" t="s">
        <v>891</v>
      </c>
      <c r="E15" s="72" t="s">
        <v>588</v>
      </c>
      <c r="F15" s="77" t="s">
        <v>12</v>
      </c>
      <c r="G15" s="75"/>
      <c r="H15" s="75"/>
      <c r="I15" s="75"/>
      <c r="J15" s="371" t="s">
        <v>1001</v>
      </c>
      <c r="K15" s="378" t="s">
        <v>1200</v>
      </c>
      <c r="L15" s="76" t="s">
        <v>13</v>
      </c>
      <c r="M15" s="73"/>
      <c r="N15" s="73"/>
      <c r="O15" s="73"/>
      <c r="P15" s="275">
        <v>3.75</v>
      </c>
      <c r="Q15" s="373">
        <v>1</v>
      </c>
      <c r="R15" s="267">
        <f>VLOOKUP(E15,PROFILY!$A$108:$M$628,4,FALSE)</f>
        <v>15.8</v>
      </c>
      <c r="S15" s="74">
        <f t="shared" si="0"/>
        <v>59.25</v>
      </c>
      <c r="T15" s="98">
        <f>Q15*S15</f>
        <v>59.25</v>
      </c>
    </row>
    <row r="16" spans="1:29" ht="17.25" customHeight="1" x14ac:dyDescent="0.2">
      <c r="C16" s="97" t="s">
        <v>1106</v>
      </c>
      <c r="D16" s="369" t="s">
        <v>891</v>
      </c>
      <c r="E16" s="72" t="s">
        <v>560</v>
      </c>
      <c r="F16" s="77" t="s">
        <v>12</v>
      </c>
      <c r="G16" s="75"/>
      <c r="H16" s="75"/>
      <c r="I16" s="75"/>
      <c r="J16" s="371" t="s">
        <v>1001</v>
      </c>
      <c r="K16" s="378" t="s">
        <v>1200</v>
      </c>
      <c r="L16" s="76" t="s">
        <v>13</v>
      </c>
      <c r="M16" s="73"/>
      <c r="N16" s="73"/>
      <c r="O16" s="73"/>
      <c r="P16" s="275">
        <v>0.4</v>
      </c>
      <c r="Q16" s="373">
        <v>1</v>
      </c>
      <c r="R16" s="267">
        <f>VLOOKUP(E16,PROFILY!$A$108:$M$628,4,FALSE)</f>
        <v>12.8</v>
      </c>
      <c r="S16" s="74">
        <f t="shared" si="0"/>
        <v>5.120000000000001</v>
      </c>
      <c r="T16" s="98">
        <f>Q16*S16</f>
        <v>5.120000000000001</v>
      </c>
    </row>
    <row r="17" spans="1:20" ht="17.25" customHeight="1" x14ac:dyDescent="0.2">
      <c r="A17" s="327"/>
      <c r="B17" s="327"/>
      <c r="C17" s="97" t="s">
        <v>1107</v>
      </c>
      <c r="D17" s="369" t="s">
        <v>891</v>
      </c>
      <c r="E17" s="72">
        <v>12</v>
      </c>
      <c r="F17" s="77" t="s">
        <v>913</v>
      </c>
      <c r="G17" s="75"/>
      <c r="H17" s="75"/>
      <c r="I17" s="75" t="s">
        <v>1146</v>
      </c>
      <c r="J17" s="372"/>
      <c r="K17" s="378" t="s">
        <v>1200</v>
      </c>
      <c r="L17" s="76" t="s">
        <v>13</v>
      </c>
      <c r="M17" s="73"/>
      <c r="N17" s="73"/>
      <c r="O17" s="73"/>
      <c r="P17" s="275">
        <v>5.97</v>
      </c>
      <c r="Q17" s="373">
        <v>1</v>
      </c>
      <c r="R17" s="267">
        <f>PI()*I17^2/4*7800/10^6</f>
        <v>0.88215921712801393</v>
      </c>
      <c r="S17" s="74">
        <f t="shared" si="0"/>
        <v>5.266490526254243</v>
      </c>
      <c r="T17" s="98">
        <f>Q17*S17</f>
        <v>5.266490526254243</v>
      </c>
    </row>
    <row r="18" spans="1:20" ht="17.25" customHeight="1" thickBot="1" x14ac:dyDescent="0.25">
      <c r="C18" s="99"/>
      <c r="D18" s="100" t="s">
        <v>59</v>
      </c>
      <c r="E18" s="100" t="str">
        <f>VLOOKUP($I18,DATA!$B$94:$D$108,3,FALSE)</f>
        <v>P15</v>
      </c>
      <c r="F18" s="100" t="s">
        <v>12</v>
      </c>
      <c r="G18" s="376">
        <v>300</v>
      </c>
      <c r="H18" s="376">
        <v>200</v>
      </c>
      <c r="I18" s="376">
        <v>15</v>
      </c>
      <c r="J18" s="375" t="s">
        <v>1001</v>
      </c>
      <c r="K18" s="378" t="s">
        <v>1200</v>
      </c>
      <c r="L18" s="101" t="s">
        <v>21</v>
      </c>
      <c r="M18" s="102"/>
      <c r="N18" s="102"/>
      <c r="O18" s="102"/>
      <c r="P18" s="273">
        <f>G18*H18*10^-6</f>
        <v>0.06</v>
      </c>
      <c r="Q18" s="374">
        <v>4</v>
      </c>
      <c r="R18" s="279">
        <f>VLOOKUP(F18,DATA!$G$94:$H$99,2,FALSE)*I18*10^-3</f>
        <v>117.75</v>
      </c>
      <c r="S18" s="103">
        <f t="shared" si="0"/>
        <v>7.0649999999999995</v>
      </c>
      <c r="T18" s="104">
        <f>+Q18*S18</f>
        <v>28.259999999999998</v>
      </c>
    </row>
    <row r="19" spans="1:20" ht="17.25" customHeight="1" thickBot="1" x14ac:dyDescent="0.25">
      <c r="C19" s="59"/>
      <c r="D19" s="34"/>
      <c r="E19" s="40"/>
      <c r="F19" s="265"/>
      <c r="G19" s="265"/>
      <c r="H19" s="37"/>
      <c r="I19" s="47"/>
      <c r="J19" s="35"/>
      <c r="K19" s="35"/>
      <c r="L19" s="40"/>
      <c r="M19" s="41"/>
      <c r="N19" s="41"/>
      <c r="O19" s="41"/>
      <c r="P19" s="276"/>
      <c r="Q19" s="43"/>
      <c r="R19" s="44"/>
      <c r="S19" s="48"/>
      <c r="T19" s="71">
        <f>SUM(T12:T18)</f>
        <v>201.59449052625425</v>
      </c>
    </row>
    <row r="20" spans="1:20" ht="17.25" customHeight="1" thickBot="1" x14ac:dyDescent="0.25">
      <c r="A20" s="327"/>
      <c r="B20" s="327"/>
      <c r="C20" s="59"/>
      <c r="D20" s="34"/>
      <c r="E20" s="40"/>
      <c r="F20" s="265"/>
      <c r="G20" s="265"/>
      <c r="H20" s="37"/>
      <c r="I20" s="47"/>
      <c r="J20" s="35"/>
      <c r="K20" s="35"/>
      <c r="L20" s="40"/>
      <c r="M20" s="41"/>
      <c r="N20" s="41"/>
      <c r="O20" s="41"/>
      <c r="P20" s="276"/>
      <c r="Q20" s="43"/>
      <c r="R20" s="44"/>
      <c r="S20" s="48"/>
      <c r="T20" s="70"/>
    </row>
    <row r="21" spans="1:20" ht="17.25" customHeight="1" thickBot="1" x14ac:dyDescent="0.25">
      <c r="A21" s="327"/>
      <c r="B21" s="327"/>
      <c r="C21" s="82" t="s">
        <v>1101</v>
      </c>
      <c r="D21" s="83" t="s">
        <v>1108</v>
      </c>
      <c r="E21" s="83" t="s">
        <v>63</v>
      </c>
      <c r="F21" s="84"/>
      <c r="G21" s="84"/>
      <c r="H21" s="85"/>
      <c r="I21" s="86"/>
      <c r="J21" s="87"/>
      <c r="K21" s="87"/>
      <c r="L21" s="88"/>
      <c r="M21" s="89"/>
      <c r="N21" s="89"/>
      <c r="O21" s="89"/>
      <c r="P21" s="90"/>
      <c r="Q21" s="91"/>
      <c r="R21" s="92"/>
      <c r="S21" s="93"/>
      <c r="T21" s="94">
        <f>T29</f>
        <v>193.69449052625424</v>
      </c>
    </row>
    <row r="22" spans="1:20" ht="17.25" customHeight="1" thickTop="1" x14ac:dyDescent="0.2">
      <c r="A22" s="327"/>
      <c r="B22" s="327"/>
      <c r="C22" s="95"/>
      <c r="D22" s="77" t="s">
        <v>62</v>
      </c>
      <c r="E22" s="272" t="str">
        <f>VLOOKUP($I22,DATA!$B$94:$D$108,3,FALSE)</f>
        <v>P15</v>
      </c>
      <c r="F22" s="77" t="s">
        <v>12</v>
      </c>
      <c r="G22" s="370">
        <v>100</v>
      </c>
      <c r="H22" s="370">
        <v>100</v>
      </c>
      <c r="I22" s="370">
        <v>15</v>
      </c>
      <c r="J22" s="371" t="s">
        <v>1001</v>
      </c>
      <c r="K22" s="378" t="s">
        <v>1200</v>
      </c>
      <c r="L22" s="79" t="s">
        <v>21</v>
      </c>
      <c r="M22" s="80"/>
      <c r="N22" s="80"/>
      <c r="O22" s="80"/>
      <c r="P22" s="274">
        <f>G22*H22*10^-6</f>
        <v>0.01</v>
      </c>
      <c r="Q22" s="272">
        <v>2</v>
      </c>
      <c r="R22" s="278">
        <f>VLOOKUP(F22,DATA!$G$94:$H$99,2,FALSE)*I22*10^-3</f>
        <v>117.75</v>
      </c>
      <c r="S22" s="81">
        <f>+P22*R22</f>
        <v>1.1775</v>
      </c>
      <c r="T22" s="96">
        <f>+Q22*S22</f>
        <v>2.355</v>
      </c>
    </row>
    <row r="23" spans="1:20" ht="17.25" customHeight="1" x14ac:dyDescent="0.2">
      <c r="A23" s="327"/>
      <c r="B23" s="327"/>
      <c r="C23" s="97" t="s">
        <v>1105</v>
      </c>
      <c r="D23" s="3" t="s">
        <v>891</v>
      </c>
      <c r="E23" s="72" t="s">
        <v>521</v>
      </c>
      <c r="F23" s="77" t="s">
        <v>12</v>
      </c>
      <c r="G23" s="75"/>
      <c r="H23" s="75"/>
      <c r="I23" s="75"/>
      <c r="J23" s="371" t="s">
        <v>1001</v>
      </c>
      <c r="K23" s="378" t="s">
        <v>1200</v>
      </c>
      <c r="L23" s="76" t="s">
        <v>13</v>
      </c>
      <c r="M23" s="73"/>
      <c r="N23" s="73"/>
      <c r="O23" s="73"/>
      <c r="P23" s="275">
        <v>5.97</v>
      </c>
      <c r="Q23" s="373">
        <v>1</v>
      </c>
      <c r="R23" s="267">
        <f>VLOOKUP(E23,PROFILY!$A$108:$M$628,4,FALSE)</f>
        <v>9.9</v>
      </c>
      <c r="S23" s="74">
        <f t="shared" ref="S23:S28" si="1">+P23*R23</f>
        <v>59.103000000000002</v>
      </c>
      <c r="T23" s="98">
        <f>Q23*S23</f>
        <v>59.103000000000002</v>
      </c>
    </row>
    <row r="24" spans="1:20" ht="17.25" customHeight="1" x14ac:dyDescent="0.2">
      <c r="A24" s="327"/>
      <c r="B24" s="327"/>
      <c r="C24" s="97" t="s">
        <v>1104</v>
      </c>
      <c r="D24" s="369" t="s">
        <v>891</v>
      </c>
      <c r="E24" s="72" t="s">
        <v>484</v>
      </c>
      <c r="F24" s="77" t="s">
        <v>12</v>
      </c>
      <c r="G24" s="75"/>
      <c r="H24" s="75"/>
      <c r="I24" s="75"/>
      <c r="J24" s="371" t="s">
        <v>1001</v>
      </c>
      <c r="K24" s="378" t="s">
        <v>1200</v>
      </c>
      <c r="L24" s="76" t="s">
        <v>13</v>
      </c>
      <c r="M24" s="73"/>
      <c r="N24" s="73"/>
      <c r="O24" s="73"/>
      <c r="P24" s="275">
        <v>1.32</v>
      </c>
      <c r="Q24" s="373">
        <v>5</v>
      </c>
      <c r="R24" s="267">
        <f>VLOOKUP(E24,PROFILY!$A$108:$M$628,4,FALSE)</f>
        <v>6.4</v>
      </c>
      <c r="S24" s="74">
        <f t="shared" si="1"/>
        <v>8.4480000000000004</v>
      </c>
      <c r="T24" s="98">
        <f>Q24*S24</f>
        <v>42.24</v>
      </c>
    </row>
    <row r="25" spans="1:20" ht="17.25" customHeight="1" x14ac:dyDescent="0.2">
      <c r="A25" s="327"/>
      <c r="B25" s="327"/>
      <c r="C25" s="97"/>
      <c r="D25" s="369" t="s">
        <v>891</v>
      </c>
      <c r="E25" s="72" t="s">
        <v>588</v>
      </c>
      <c r="F25" s="77" t="s">
        <v>12</v>
      </c>
      <c r="G25" s="75"/>
      <c r="H25" s="75"/>
      <c r="I25" s="75"/>
      <c r="J25" s="371" t="s">
        <v>1001</v>
      </c>
      <c r="K25" s="378" t="s">
        <v>1200</v>
      </c>
      <c r="L25" s="76" t="s">
        <v>13</v>
      </c>
      <c r="M25" s="73"/>
      <c r="N25" s="73"/>
      <c r="O25" s="73"/>
      <c r="P25" s="275">
        <v>3.25</v>
      </c>
      <c r="Q25" s="373">
        <v>1</v>
      </c>
      <c r="R25" s="267">
        <f>VLOOKUP(E25,PROFILY!$A$108:$M$628,4,FALSE)</f>
        <v>15.8</v>
      </c>
      <c r="S25" s="74">
        <f t="shared" si="1"/>
        <v>51.35</v>
      </c>
      <c r="T25" s="98">
        <f>Q25*S25</f>
        <v>51.35</v>
      </c>
    </row>
    <row r="26" spans="1:20" ht="17.25" customHeight="1" x14ac:dyDescent="0.2">
      <c r="A26" s="327"/>
      <c r="B26" s="327"/>
      <c r="C26" s="97" t="s">
        <v>1106</v>
      </c>
      <c r="D26" s="369" t="s">
        <v>891</v>
      </c>
      <c r="E26" s="72" t="s">
        <v>560</v>
      </c>
      <c r="F26" s="77" t="s">
        <v>12</v>
      </c>
      <c r="G26" s="75"/>
      <c r="H26" s="75"/>
      <c r="I26" s="75"/>
      <c r="J26" s="371" t="s">
        <v>1001</v>
      </c>
      <c r="K26" s="378" t="s">
        <v>1200</v>
      </c>
      <c r="L26" s="76" t="s">
        <v>13</v>
      </c>
      <c r="M26" s="73"/>
      <c r="N26" s="73"/>
      <c r="O26" s="73"/>
      <c r="P26" s="275">
        <v>0.4</v>
      </c>
      <c r="Q26" s="373">
        <v>1</v>
      </c>
      <c r="R26" s="267">
        <f>VLOOKUP(E26,PROFILY!$A$108:$M$628,4,FALSE)</f>
        <v>12.8</v>
      </c>
      <c r="S26" s="74">
        <f t="shared" si="1"/>
        <v>5.120000000000001</v>
      </c>
      <c r="T26" s="98">
        <f>Q26*S26</f>
        <v>5.120000000000001</v>
      </c>
    </row>
    <row r="27" spans="1:20" ht="17.25" customHeight="1" x14ac:dyDescent="0.2">
      <c r="A27" s="327"/>
      <c r="B27" s="327"/>
      <c r="C27" s="97" t="s">
        <v>1107</v>
      </c>
      <c r="D27" s="369" t="s">
        <v>891</v>
      </c>
      <c r="E27" s="72">
        <v>12</v>
      </c>
      <c r="F27" s="77" t="s">
        <v>913</v>
      </c>
      <c r="G27" s="75"/>
      <c r="H27" s="75"/>
      <c r="I27" s="75" t="s">
        <v>1146</v>
      </c>
      <c r="J27" s="372"/>
      <c r="K27" s="112"/>
      <c r="L27" s="76" t="s">
        <v>13</v>
      </c>
      <c r="M27" s="73"/>
      <c r="N27" s="73"/>
      <c r="O27" s="73"/>
      <c r="P27" s="275">
        <v>5.97</v>
      </c>
      <c r="Q27" s="373">
        <v>1</v>
      </c>
      <c r="R27" s="267">
        <f>PI()*I27^2/4*7800/10^6</f>
        <v>0.88215921712801393</v>
      </c>
      <c r="S27" s="74">
        <f t="shared" si="1"/>
        <v>5.266490526254243</v>
      </c>
      <c r="T27" s="98">
        <f>Q27*S27</f>
        <v>5.266490526254243</v>
      </c>
    </row>
    <row r="28" spans="1:20" ht="17.25" customHeight="1" thickBot="1" x14ac:dyDescent="0.25">
      <c r="A28" s="327"/>
      <c r="B28" s="327"/>
      <c r="C28" s="99"/>
      <c r="D28" s="100" t="s">
        <v>59</v>
      </c>
      <c r="E28" s="100" t="str">
        <f>VLOOKUP($I28,DATA!$B$94:$D$108,3,FALSE)</f>
        <v>P15</v>
      </c>
      <c r="F28" s="100" t="s">
        <v>12</v>
      </c>
      <c r="G28" s="376">
        <v>300</v>
      </c>
      <c r="H28" s="376">
        <v>200</v>
      </c>
      <c r="I28" s="376">
        <v>15</v>
      </c>
      <c r="J28" s="371" t="s">
        <v>1001</v>
      </c>
      <c r="K28" s="378" t="s">
        <v>1200</v>
      </c>
      <c r="L28" s="101" t="s">
        <v>21</v>
      </c>
      <c r="M28" s="102"/>
      <c r="N28" s="102"/>
      <c r="O28" s="102"/>
      <c r="P28" s="273">
        <f>G28*H28*10^-6</f>
        <v>0.06</v>
      </c>
      <c r="Q28" s="374">
        <v>4</v>
      </c>
      <c r="R28" s="279">
        <f>VLOOKUP(F28,DATA!$G$94:$H$99,2,FALSE)*I28*10^-3</f>
        <v>117.75</v>
      </c>
      <c r="S28" s="366">
        <f t="shared" si="1"/>
        <v>7.0649999999999995</v>
      </c>
      <c r="T28" s="104">
        <f>+Q28*S28</f>
        <v>28.259999999999998</v>
      </c>
    </row>
    <row r="29" spans="1:20" ht="17.25" customHeight="1" thickBot="1" x14ac:dyDescent="0.25">
      <c r="A29" s="327"/>
      <c r="B29" s="327"/>
      <c r="C29" s="59"/>
      <c r="D29" s="34"/>
      <c r="E29" s="40"/>
      <c r="F29" s="265"/>
      <c r="G29" s="265"/>
      <c r="H29" s="37"/>
      <c r="I29" s="47"/>
      <c r="J29" s="35"/>
      <c r="K29" s="35"/>
      <c r="L29" s="40"/>
      <c r="M29" s="41"/>
      <c r="N29" s="41"/>
      <c r="O29" s="41"/>
      <c r="P29" s="276"/>
      <c r="Q29" s="43"/>
      <c r="R29" s="44"/>
      <c r="S29" s="48"/>
      <c r="T29" s="71">
        <f>SUM(T22:T28)</f>
        <v>193.69449052625424</v>
      </c>
    </row>
    <row r="30" spans="1:20" ht="17.25" customHeight="1" thickBot="1" x14ac:dyDescent="0.25">
      <c r="A30" s="327"/>
      <c r="B30" s="327"/>
      <c r="C30" s="59"/>
      <c r="D30" s="34"/>
      <c r="E30" s="40"/>
      <c r="F30" s="265"/>
      <c r="G30" s="265"/>
      <c r="H30" s="37"/>
      <c r="I30" s="47"/>
      <c r="J30" s="35"/>
      <c r="K30" s="35"/>
      <c r="L30" s="40"/>
      <c r="M30" s="41"/>
      <c r="N30" s="41"/>
      <c r="O30" s="41"/>
      <c r="P30" s="276"/>
      <c r="Q30" s="43"/>
      <c r="R30" s="44"/>
      <c r="S30" s="48"/>
      <c r="T30" s="70"/>
    </row>
    <row r="31" spans="1:20" ht="17.25" customHeight="1" thickBot="1" x14ac:dyDescent="0.25">
      <c r="A31" s="327"/>
      <c r="B31" s="327"/>
      <c r="C31" s="82" t="s">
        <v>64</v>
      </c>
      <c r="D31" s="83" t="s">
        <v>1109</v>
      </c>
      <c r="E31" s="83" t="s">
        <v>63</v>
      </c>
      <c r="F31" s="84"/>
      <c r="G31" s="84"/>
      <c r="H31" s="85"/>
      <c r="I31" s="86"/>
      <c r="J31" s="87"/>
      <c r="K31" s="87"/>
      <c r="L31" s="88"/>
      <c r="M31" s="89"/>
      <c r="N31" s="89"/>
      <c r="O31" s="89"/>
      <c r="P31" s="90"/>
      <c r="Q31" s="91"/>
      <c r="R31" s="92"/>
      <c r="S31" s="93"/>
      <c r="T31" s="94">
        <f>T39</f>
        <v>90.335079608564001</v>
      </c>
    </row>
    <row r="32" spans="1:20" ht="17.25" customHeight="1" thickTop="1" x14ac:dyDescent="0.2">
      <c r="A32" s="327"/>
      <c r="B32" s="327"/>
      <c r="C32" s="95"/>
      <c r="D32" s="77" t="s">
        <v>62</v>
      </c>
      <c r="E32" s="272" t="str">
        <f>VLOOKUP($I32,DATA!$B$94:$D$108,3,FALSE)</f>
        <v>P15</v>
      </c>
      <c r="F32" s="77" t="s">
        <v>12</v>
      </c>
      <c r="G32" s="370">
        <v>100</v>
      </c>
      <c r="H32" s="370">
        <v>100</v>
      </c>
      <c r="I32" s="370">
        <v>15</v>
      </c>
      <c r="J32" s="371" t="s">
        <v>1001</v>
      </c>
      <c r="K32" s="378" t="s">
        <v>1200</v>
      </c>
      <c r="L32" s="79" t="s">
        <v>21</v>
      </c>
      <c r="M32" s="80"/>
      <c r="N32" s="80"/>
      <c r="O32" s="80"/>
      <c r="P32" s="274">
        <f>G32*H32*10^-6</f>
        <v>0.01</v>
      </c>
      <c r="Q32" s="272">
        <v>2</v>
      </c>
      <c r="R32" s="278">
        <f>VLOOKUP(F32,DATA!$G$94:$H$99,2,FALSE)*I32*10^-3</f>
        <v>117.75</v>
      </c>
      <c r="S32" s="81">
        <f>+P32*R32</f>
        <v>1.1775</v>
      </c>
      <c r="T32" s="96">
        <f>+Q32*S32</f>
        <v>2.355</v>
      </c>
    </row>
    <row r="33" spans="1:20" ht="17.25" customHeight="1" x14ac:dyDescent="0.2">
      <c r="A33" s="327"/>
      <c r="B33" s="327"/>
      <c r="C33" s="97"/>
      <c r="D33" s="3" t="s">
        <v>891</v>
      </c>
      <c r="E33" s="72" t="s">
        <v>574</v>
      </c>
      <c r="F33" s="77" t="s">
        <v>12</v>
      </c>
      <c r="G33" s="75"/>
      <c r="H33" s="75"/>
      <c r="I33" s="75"/>
      <c r="J33" s="371" t="s">
        <v>1001</v>
      </c>
      <c r="K33" s="378" t="s">
        <v>1200</v>
      </c>
      <c r="L33" s="76" t="s">
        <v>13</v>
      </c>
      <c r="M33" s="73"/>
      <c r="N33" s="73"/>
      <c r="O33" s="73"/>
      <c r="P33" s="275">
        <v>3.42</v>
      </c>
      <c r="Q33" s="373">
        <v>1</v>
      </c>
      <c r="R33" s="267">
        <f>VLOOKUP(E33,PROFILY!$A$108:$M$628,4,FALSE)</f>
        <v>14.9</v>
      </c>
      <c r="S33" s="74">
        <f t="shared" ref="S33:S38" si="2">+P33*R33</f>
        <v>50.957999999999998</v>
      </c>
      <c r="T33" s="98">
        <f>Q33*S33</f>
        <v>50.957999999999998</v>
      </c>
    </row>
    <row r="34" spans="1:20" ht="17.25" customHeight="1" x14ac:dyDescent="0.2">
      <c r="A34" s="327"/>
      <c r="B34" s="327"/>
      <c r="C34" s="97"/>
      <c r="D34" s="72" t="s">
        <v>58</v>
      </c>
      <c r="E34" s="72" t="str">
        <f>VLOOKUP($I34,DATA!$B$94:$D$108,3,FALSE)</f>
        <v>P12</v>
      </c>
      <c r="F34" s="77" t="s">
        <v>12</v>
      </c>
      <c r="G34" s="377">
        <v>300</v>
      </c>
      <c r="H34" s="377">
        <v>200</v>
      </c>
      <c r="I34" s="377">
        <v>12</v>
      </c>
      <c r="J34" s="371" t="s">
        <v>1001</v>
      </c>
      <c r="K34" s="378" t="s">
        <v>1200</v>
      </c>
      <c r="L34" s="76" t="s">
        <v>21</v>
      </c>
      <c r="M34" s="73"/>
      <c r="N34" s="73"/>
      <c r="O34" s="73"/>
      <c r="P34" s="275">
        <f>G34*H34*10^-6</f>
        <v>0.06</v>
      </c>
      <c r="Q34" s="373">
        <v>3</v>
      </c>
      <c r="R34" s="267">
        <f>VLOOKUP(F34,DATA!$G$94:$H$99,2,FALSE)*I34*10^-3</f>
        <v>94.2</v>
      </c>
      <c r="S34" s="74">
        <f t="shared" si="2"/>
        <v>5.6520000000000001</v>
      </c>
      <c r="T34" s="98">
        <f>+Q34*S34</f>
        <v>16.956</v>
      </c>
    </row>
    <row r="35" spans="1:20" ht="17.25" customHeight="1" x14ac:dyDescent="0.2">
      <c r="A35" s="327"/>
      <c r="B35" s="327"/>
      <c r="C35" s="97"/>
      <c r="D35" s="72" t="s">
        <v>58</v>
      </c>
      <c r="E35" s="72" t="str">
        <f>VLOOKUP($I35,DATA!$B$94:$D$108,3,FALSE)</f>
        <v>P20</v>
      </c>
      <c r="F35" s="77" t="s">
        <v>12</v>
      </c>
      <c r="G35" s="377">
        <v>300</v>
      </c>
      <c r="H35" s="377">
        <v>200</v>
      </c>
      <c r="I35" s="377">
        <v>20</v>
      </c>
      <c r="J35" s="371" t="s">
        <v>1001</v>
      </c>
      <c r="K35" s="378" t="s">
        <v>1200</v>
      </c>
      <c r="L35" s="76" t="s">
        <v>21</v>
      </c>
      <c r="M35" s="73"/>
      <c r="N35" s="73"/>
      <c r="O35" s="73"/>
      <c r="P35" s="275">
        <f>G35*H35*10^-6</f>
        <v>0.06</v>
      </c>
      <c r="Q35" s="373">
        <v>1</v>
      </c>
      <c r="R35" s="267">
        <f>VLOOKUP(F35,DATA!$G$94:$H$99,2,FALSE)*I35*10^-3</f>
        <v>157</v>
      </c>
      <c r="S35" s="74">
        <f t="shared" si="2"/>
        <v>9.42</v>
      </c>
      <c r="T35" s="98">
        <f>+Q35*S35</f>
        <v>9.42</v>
      </c>
    </row>
    <row r="36" spans="1:20" ht="17.25" customHeight="1" x14ac:dyDescent="0.2">
      <c r="A36" s="327"/>
      <c r="B36" s="327"/>
      <c r="C36" s="97"/>
      <c r="D36" s="72" t="s">
        <v>58</v>
      </c>
      <c r="E36" s="72" t="str">
        <f>VLOOKUP($I36,DATA!$B$94:$D$108,3,FALSE)</f>
        <v>P15</v>
      </c>
      <c r="F36" s="77" t="s">
        <v>12</v>
      </c>
      <c r="G36" s="377">
        <v>300</v>
      </c>
      <c r="H36" s="377">
        <v>200</v>
      </c>
      <c r="I36" s="377">
        <v>15</v>
      </c>
      <c r="J36" s="371" t="s">
        <v>1001</v>
      </c>
      <c r="K36" s="378" t="s">
        <v>1200</v>
      </c>
      <c r="L36" s="76" t="s">
        <v>21</v>
      </c>
      <c r="M36" s="73"/>
      <c r="N36" s="73"/>
      <c r="O36" s="73"/>
      <c r="P36" s="275">
        <f>G36*H36*10^-6</f>
        <v>0.06</v>
      </c>
      <c r="Q36" s="373">
        <v>1</v>
      </c>
      <c r="R36" s="267">
        <f>VLOOKUP(F36,DATA!$G$94:$H$99,2,FALSE)*I36*10^-3</f>
        <v>117.75</v>
      </c>
      <c r="S36" s="74">
        <f t="shared" si="2"/>
        <v>7.0649999999999995</v>
      </c>
      <c r="T36" s="98">
        <f>+Q36*S36</f>
        <v>7.0649999999999995</v>
      </c>
    </row>
    <row r="37" spans="1:20" ht="17.25" customHeight="1" x14ac:dyDescent="0.2">
      <c r="A37" s="327"/>
      <c r="B37" s="327"/>
      <c r="C37" s="97" t="s">
        <v>1107</v>
      </c>
      <c r="D37" s="369" t="s">
        <v>891</v>
      </c>
      <c r="E37" s="72">
        <v>12</v>
      </c>
      <c r="F37" s="77" t="s">
        <v>913</v>
      </c>
      <c r="G37" s="75"/>
      <c r="H37" s="75"/>
      <c r="I37" s="75" t="s">
        <v>1146</v>
      </c>
      <c r="J37" s="372"/>
      <c r="K37" s="112"/>
      <c r="L37" s="76" t="s">
        <v>13</v>
      </c>
      <c r="M37" s="73"/>
      <c r="N37" s="73"/>
      <c r="O37" s="73"/>
      <c r="P37" s="275">
        <v>0.5</v>
      </c>
      <c r="Q37" s="373">
        <v>1</v>
      </c>
      <c r="R37" s="267">
        <f>PI()*I37^2/4*7800/10^6</f>
        <v>0.88215921712801393</v>
      </c>
      <c r="S37" s="74">
        <f t="shared" si="2"/>
        <v>0.44107960856400696</v>
      </c>
      <c r="T37" s="98">
        <f>Q37*S37</f>
        <v>0.44107960856400696</v>
      </c>
    </row>
    <row r="38" spans="1:20" ht="17.25" customHeight="1" thickBot="1" x14ac:dyDescent="0.25">
      <c r="A38" s="327"/>
      <c r="B38" s="327"/>
      <c r="C38" s="99"/>
      <c r="D38" s="100" t="s">
        <v>59</v>
      </c>
      <c r="E38" s="100" t="str">
        <f>VLOOKUP($I38,DATA!$B$94:$D$108,3,FALSE)</f>
        <v>P10</v>
      </c>
      <c r="F38" s="100" t="s">
        <v>12</v>
      </c>
      <c r="G38" s="376">
        <v>200</v>
      </c>
      <c r="H38" s="376">
        <v>100</v>
      </c>
      <c r="I38" s="376">
        <v>10</v>
      </c>
      <c r="J38" s="371" t="s">
        <v>1001</v>
      </c>
      <c r="K38" s="378" t="s">
        <v>1200</v>
      </c>
      <c r="L38" s="101" t="s">
        <v>21</v>
      </c>
      <c r="M38" s="102"/>
      <c r="N38" s="102"/>
      <c r="O38" s="102"/>
      <c r="P38" s="273">
        <f>G38*H38*10^-6</f>
        <v>0.02</v>
      </c>
      <c r="Q38" s="374">
        <v>2</v>
      </c>
      <c r="R38" s="279">
        <f>VLOOKUP(F38,DATA!$G$94:$H$99,2,FALSE)*I38*10^-3</f>
        <v>78.5</v>
      </c>
      <c r="S38" s="366">
        <f t="shared" si="2"/>
        <v>1.57</v>
      </c>
      <c r="T38" s="104">
        <f>+Q38*S38</f>
        <v>3.14</v>
      </c>
    </row>
    <row r="39" spans="1:20" ht="17.25" customHeight="1" thickBot="1" x14ac:dyDescent="0.25">
      <c r="A39" s="327"/>
      <c r="B39" s="327"/>
      <c r="C39" s="59"/>
      <c r="D39" s="34"/>
      <c r="E39" s="40"/>
      <c r="F39" s="265"/>
      <c r="G39" s="265"/>
      <c r="H39" s="37"/>
      <c r="I39" s="47"/>
      <c r="J39" s="35"/>
      <c r="K39" s="35"/>
      <c r="L39" s="40"/>
      <c r="M39" s="41"/>
      <c r="N39" s="41"/>
      <c r="O39" s="41"/>
      <c r="P39" s="276"/>
      <c r="Q39" s="43"/>
      <c r="R39" s="44"/>
      <c r="S39" s="48"/>
      <c r="T39" s="71">
        <f>SUM(T32:T38)</f>
        <v>90.335079608564001</v>
      </c>
    </row>
    <row r="40" spans="1:20" ht="17.25" customHeight="1" thickBot="1" x14ac:dyDescent="0.25">
      <c r="A40" s="327"/>
      <c r="B40" s="327"/>
      <c r="C40" s="59"/>
      <c r="D40" s="34"/>
      <c r="E40" s="40"/>
      <c r="F40" s="265"/>
      <c r="G40" s="265"/>
      <c r="H40" s="37"/>
      <c r="I40" s="47"/>
      <c r="J40" s="35"/>
      <c r="K40" s="35"/>
      <c r="L40" s="40"/>
      <c r="M40" s="41"/>
      <c r="N40" s="41"/>
      <c r="O40" s="41"/>
      <c r="P40" s="276"/>
      <c r="Q40" s="43"/>
      <c r="R40" s="44"/>
      <c r="S40" s="48"/>
      <c r="T40" s="70"/>
    </row>
    <row r="41" spans="1:20" ht="17.25" customHeight="1" thickBot="1" x14ac:dyDescent="0.25">
      <c r="A41" s="327"/>
      <c r="B41" s="327"/>
      <c r="C41" s="82" t="s">
        <v>64</v>
      </c>
      <c r="D41" s="83" t="s">
        <v>1110</v>
      </c>
      <c r="E41" s="83" t="s">
        <v>63</v>
      </c>
      <c r="F41" s="84"/>
      <c r="G41" s="84"/>
      <c r="H41" s="85"/>
      <c r="I41" s="86"/>
      <c r="J41" s="87"/>
      <c r="K41" s="87"/>
      <c r="L41" s="88"/>
      <c r="M41" s="89"/>
      <c r="N41" s="89"/>
      <c r="O41" s="89"/>
      <c r="P41" s="90"/>
      <c r="Q41" s="91"/>
      <c r="R41" s="92"/>
      <c r="S41" s="93"/>
      <c r="T41" s="94">
        <f>T48</f>
        <v>113.88507960856401</v>
      </c>
    </row>
    <row r="42" spans="1:20" ht="17.25" customHeight="1" thickTop="1" x14ac:dyDescent="0.2">
      <c r="A42" s="327"/>
      <c r="B42" s="327"/>
      <c r="C42" s="95"/>
      <c r="D42" s="77" t="s">
        <v>62</v>
      </c>
      <c r="E42" s="272" t="str">
        <f>VLOOKUP($I42,DATA!$B$94:$D$108,3,FALSE)</f>
        <v>P15</v>
      </c>
      <c r="F42" s="77" t="s">
        <v>12</v>
      </c>
      <c r="G42" s="370">
        <v>100</v>
      </c>
      <c r="H42" s="370">
        <v>100</v>
      </c>
      <c r="I42" s="370">
        <v>15</v>
      </c>
      <c r="J42" s="371" t="s">
        <v>1001</v>
      </c>
      <c r="K42" s="378" t="s">
        <v>1200</v>
      </c>
      <c r="L42" s="79" t="s">
        <v>21</v>
      </c>
      <c r="M42" s="80"/>
      <c r="N42" s="80"/>
      <c r="O42" s="80"/>
      <c r="P42" s="274">
        <f>G42*H42*10^-6</f>
        <v>0.01</v>
      </c>
      <c r="Q42" s="272">
        <v>2</v>
      </c>
      <c r="R42" s="278">
        <f>VLOOKUP(F42,DATA!$G$94:$H$99,2,FALSE)*I42*10^-3</f>
        <v>117.75</v>
      </c>
      <c r="S42" s="81">
        <f>+P42*R42</f>
        <v>1.1775</v>
      </c>
      <c r="T42" s="96">
        <f>+Q42*S42</f>
        <v>2.355</v>
      </c>
    </row>
    <row r="43" spans="1:20" ht="17.25" customHeight="1" x14ac:dyDescent="0.2">
      <c r="A43" s="327"/>
      <c r="B43" s="327"/>
      <c r="C43" s="97"/>
      <c r="D43" s="3" t="s">
        <v>891</v>
      </c>
      <c r="E43" s="72" t="s">
        <v>620</v>
      </c>
      <c r="F43" s="77" t="s">
        <v>12</v>
      </c>
      <c r="G43" s="75"/>
      <c r="H43" s="75"/>
      <c r="I43" s="75"/>
      <c r="J43" s="371" t="s">
        <v>1001</v>
      </c>
      <c r="K43" s="378" t="s">
        <v>1200</v>
      </c>
      <c r="L43" s="76" t="s">
        <v>13</v>
      </c>
      <c r="M43" s="73"/>
      <c r="N43" s="73"/>
      <c r="O43" s="73"/>
      <c r="P43" s="275">
        <v>2.91</v>
      </c>
      <c r="Q43" s="373">
        <v>1</v>
      </c>
      <c r="R43" s="267">
        <f>VLOOKUP(E43,PROFILY!$A$108:$M$628,4,FALSE)</f>
        <v>23.5</v>
      </c>
      <c r="S43" s="74">
        <f t="shared" ref="S43:S47" si="3">+P43*R43</f>
        <v>68.385000000000005</v>
      </c>
      <c r="T43" s="98">
        <f>Q43*S43</f>
        <v>68.385000000000005</v>
      </c>
    </row>
    <row r="44" spans="1:20" ht="17.25" customHeight="1" x14ac:dyDescent="0.2">
      <c r="A44" s="327"/>
      <c r="B44" s="327"/>
      <c r="C44" s="97"/>
      <c r="D44" s="72" t="s">
        <v>58</v>
      </c>
      <c r="E44" s="72" t="str">
        <f>VLOOKUP($I44,DATA!$B$94:$D$108,3,FALSE)</f>
        <v>P20</v>
      </c>
      <c r="F44" s="77" t="s">
        <v>12</v>
      </c>
      <c r="G44" s="377">
        <v>300</v>
      </c>
      <c r="H44" s="377">
        <v>200</v>
      </c>
      <c r="I44" s="377">
        <v>20</v>
      </c>
      <c r="J44" s="371" t="s">
        <v>1001</v>
      </c>
      <c r="K44" s="378" t="s">
        <v>1200</v>
      </c>
      <c r="L44" s="76" t="s">
        <v>21</v>
      </c>
      <c r="M44" s="73"/>
      <c r="N44" s="73"/>
      <c r="O44" s="73"/>
      <c r="P44" s="275">
        <f>G44*H44*10^-6</f>
        <v>0.06</v>
      </c>
      <c r="Q44" s="373">
        <v>3</v>
      </c>
      <c r="R44" s="267">
        <f>VLOOKUP(F44,DATA!$G$94:$H$99,2,FALSE)*I44*10^-3</f>
        <v>157</v>
      </c>
      <c r="S44" s="74">
        <f t="shared" si="3"/>
        <v>9.42</v>
      </c>
      <c r="T44" s="98">
        <f>+Q44*S44</f>
        <v>28.259999999999998</v>
      </c>
    </row>
    <row r="45" spans="1:20" ht="17.25" customHeight="1" x14ac:dyDescent="0.2">
      <c r="A45" s="327"/>
      <c r="B45" s="327"/>
      <c r="C45" s="97"/>
      <c r="D45" s="72" t="s">
        <v>58</v>
      </c>
      <c r="E45" s="72" t="str">
        <f>VLOOKUP($I45,DATA!$B$94:$D$108,3,FALSE)</f>
        <v>P12</v>
      </c>
      <c r="F45" s="77" t="s">
        <v>12</v>
      </c>
      <c r="G45" s="377">
        <v>300</v>
      </c>
      <c r="H45" s="377">
        <v>200</v>
      </c>
      <c r="I45" s="377">
        <v>12</v>
      </c>
      <c r="J45" s="371" t="s">
        <v>1001</v>
      </c>
      <c r="K45" s="378" t="s">
        <v>1200</v>
      </c>
      <c r="L45" s="76" t="s">
        <v>21</v>
      </c>
      <c r="M45" s="73"/>
      <c r="N45" s="73"/>
      <c r="O45" s="73"/>
      <c r="P45" s="275">
        <f>G45*H45*10^-6</f>
        <v>0.06</v>
      </c>
      <c r="Q45" s="373">
        <v>2</v>
      </c>
      <c r="R45" s="267">
        <f>VLOOKUP(F45,DATA!$G$94:$H$99,2,FALSE)*I45*10^-3</f>
        <v>94.2</v>
      </c>
      <c r="S45" s="74">
        <f t="shared" si="3"/>
        <v>5.6520000000000001</v>
      </c>
      <c r="T45" s="98">
        <f>+Q45*S45</f>
        <v>11.304</v>
      </c>
    </row>
    <row r="46" spans="1:20" ht="17.25" customHeight="1" x14ac:dyDescent="0.2">
      <c r="A46" s="327"/>
      <c r="B46" s="327"/>
      <c r="C46" s="97" t="s">
        <v>1107</v>
      </c>
      <c r="D46" s="369" t="s">
        <v>891</v>
      </c>
      <c r="E46" s="72">
        <v>12</v>
      </c>
      <c r="F46" s="77" t="s">
        <v>913</v>
      </c>
      <c r="G46" s="372"/>
      <c r="H46" s="372"/>
      <c r="I46" s="372" t="s">
        <v>1146</v>
      </c>
      <c r="J46" s="372"/>
      <c r="K46" s="112"/>
      <c r="L46" s="76" t="s">
        <v>13</v>
      </c>
      <c r="M46" s="73"/>
      <c r="N46" s="73"/>
      <c r="O46" s="73"/>
      <c r="P46" s="275">
        <v>0.5</v>
      </c>
      <c r="Q46" s="373">
        <v>1</v>
      </c>
      <c r="R46" s="267">
        <f>PI()*I46^2/4*7800/10^6</f>
        <v>0.88215921712801393</v>
      </c>
      <c r="S46" s="74">
        <f t="shared" si="3"/>
        <v>0.44107960856400696</v>
      </c>
      <c r="T46" s="98">
        <f>Q46*S46</f>
        <v>0.44107960856400696</v>
      </c>
    </row>
    <row r="47" spans="1:20" ht="17.25" customHeight="1" thickBot="1" x14ac:dyDescent="0.25">
      <c r="A47" s="327"/>
      <c r="B47" s="327"/>
      <c r="C47" s="99"/>
      <c r="D47" s="100" t="s">
        <v>59</v>
      </c>
      <c r="E47" s="100" t="str">
        <f>VLOOKUP($I47,DATA!$B$94:$D$108,3,FALSE)</f>
        <v>P10</v>
      </c>
      <c r="F47" s="100" t="s">
        <v>12</v>
      </c>
      <c r="G47" s="376">
        <v>200</v>
      </c>
      <c r="H47" s="376">
        <v>100</v>
      </c>
      <c r="I47" s="376">
        <v>10</v>
      </c>
      <c r="J47" s="371" t="s">
        <v>1001</v>
      </c>
      <c r="K47" s="378" t="s">
        <v>1200</v>
      </c>
      <c r="L47" s="101" t="s">
        <v>21</v>
      </c>
      <c r="M47" s="102"/>
      <c r="N47" s="102"/>
      <c r="O47" s="102"/>
      <c r="P47" s="273">
        <f>G47*H47*10^-6</f>
        <v>0.02</v>
      </c>
      <c r="Q47" s="374">
        <v>2</v>
      </c>
      <c r="R47" s="279">
        <f>VLOOKUP(F47,DATA!$G$94:$H$99,2,FALSE)*I47*10^-3</f>
        <v>78.5</v>
      </c>
      <c r="S47" s="366">
        <f t="shared" si="3"/>
        <v>1.57</v>
      </c>
      <c r="T47" s="104">
        <f>+Q47*S47</f>
        <v>3.14</v>
      </c>
    </row>
    <row r="48" spans="1:20" ht="17.25" customHeight="1" thickBot="1" x14ac:dyDescent="0.25">
      <c r="A48" s="327"/>
      <c r="B48" s="327"/>
      <c r="C48" s="59"/>
      <c r="D48" s="34"/>
      <c r="E48" s="40"/>
      <c r="F48" s="265"/>
      <c r="G48" s="265"/>
      <c r="H48" s="37"/>
      <c r="I48" s="47"/>
      <c r="J48" s="35"/>
      <c r="K48" s="35"/>
      <c r="L48" s="40"/>
      <c r="M48" s="41"/>
      <c r="N48" s="41"/>
      <c r="O48" s="41"/>
      <c r="P48" s="276"/>
      <c r="Q48" s="43"/>
      <c r="R48" s="44"/>
      <c r="S48" s="48"/>
      <c r="T48" s="71">
        <f>SUM(T42:T47)</f>
        <v>113.88507960856401</v>
      </c>
    </row>
    <row r="49" spans="1:20" ht="17.25" customHeight="1" thickBot="1" x14ac:dyDescent="0.25">
      <c r="A49" s="327"/>
      <c r="B49" s="327"/>
      <c r="C49" s="59"/>
      <c r="D49" s="34"/>
      <c r="E49" s="40"/>
      <c r="F49" s="265"/>
      <c r="G49" s="265"/>
      <c r="H49" s="37"/>
      <c r="I49" s="47"/>
      <c r="J49" s="35"/>
      <c r="K49" s="35"/>
      <c r="L49" s="40"/>
      <c r="M49" s="41"/>
      <c r="N49" s="41"/>
      <c r="O49" s="41"/>
      <c r="P49" s="276"/>
      <c r="Q49" s="43"/>
      <c r="R49" s="44"/>
      <c r="S49" s="48"/>
      <c r="T49" s="70"/>
    </row>
    <row r="50" spans="1:20" ht="17.25" customHeight="1" thickBot="1" x14ac:dyDescent="0.25">
      <c r="A50" s="327"/>
      <c r="B50" s="327"/>
      <c r="C50" s="82" t="s">
        <v>64</v>
      </c>
      <c r="D50" s="83" t="s">
        <v>1111</v>
      </c>
      <c r="E50" s="83" t="s">
        <v>63</v>
      </c>
      <c r="F50" s="84"/>
      <c r="G50" s="84"/>
      <c r="H50" s="85"/>
      <c r="I50" s="86"/>
      <c r="J50" s="87"/>
      <c r="K50" s="87"/>
      <c r="L50" s="88"/>
      <c r="M50" s="89"/>
      <c r="N50" s="89"/>
      <c r="O50" s="89"/>
      <c r="P50" s="90"/>
      <c r="Q50" s="91"/>
      <c r="R50" s="92"/>
      <c r="S50" s="93"/>
      <c r="T50" s="94">
        <f>T58</f>
        <v>71.469079608564016</v>
      </c>
    </row>
    <row r="51" spans="1:20" ht="17.25" customHeight="1" thickTop="1" x14ac:dyDescent="0.2">
      <c r="A51" s="327"/>
      <c r="B51" s="327"/>
      <c r="C51" s="95"/>
      <c r="D51" s="77" t="s">
        <v>62</v>
      </c>
      <c r="E51" s="272" t="str">
        <f>VLOOKUP($I51,DATA!$B$94:$D$108,3,FALSE)</f>
        <v>P15</v>
      </c>
      <c r="F51" s="77" t="s">
        <v>12</v>
      </c>
      <c r="G51" s="370">
        <v>100</v>
      </c>
      <c r="H51" s="370">
        <v>100</v>
      </c>
      <c r="I51" s="370">
        <v>15</v>
      </c>
      <c r="J51" s="371" t="s">
        <v>1001</v>
      </c>
      <c r="K51" s="378" t="s">
        <v>1200</v>
      </c>
      <c r="L51" s="79" t="s">
        <v>21</v>
      </c>
      <c r="M51" s="80"/>
      <c r="N51" s="80"/>
      <c r="O51" s="80"/>
      <c r="P51" s="274">
        <f>G51*H51*10^-6</f>
        <v>0.01</v>
      </c>
      <c r="Q51" s="272">
        <v>2</v>
      </c>
      <c r="R51" s="278">
        <f>VLOOKUP(F51,DATA!$G$94:$H$99,2,FALSE)*I51*10^-3</f>
        <v>117.75</v>
      </c>
      <c r="S51" s="81">
        <f>+P51*R51</f>
        <v>1.1775</v>
      </c>
      <c r="T51" s="96">
        <f>+Q51*S51</f>
        <v>2.355</v>
      </c>
    </row>
    <row r="52" spans="1:20" ht="17.25" customHeight="1" x14ac:dyDescent="0.2">
      <c r="A52" s="327"/>
      <c r="B52" s="327"/>
      <c r="C52" s="97"/>
      <c r="D52" s="3" t="s">
        <v>891</v>
      </c>
      <c r="E52" s="72" t="s">
        <v>547</v>
      </c>
      <c r="F52" s="77" t="s">
        <v>12</v>
      </c>
      <c r="G52" s="372"/>
      <c r="H52" s="372"/>
      <c r="I52" s="372"/>
      <c r="J52" s="371" t="s">
        <v>1001</v>
      </c>
      <c r="K52" s="378" t="s">
        <v>1200</v>
      </c>
      <c r="L52" s="76" t="s">
        <v>13</v>
      </c>
      <c r="M52" s="73"/>
      <c r="N52" s="73"/>
      <c r="O52" s="73"/>
      <c r="P52" s="275">
        <v>2.56</v>
      </c>
      <c r="Q52" s="373">
        <v>1</v>
      </c>
      <c r="R52" s="267">
        <f>VLOOKUP(E52,PROFILY!$A$108:$M$628,4,FALSE)</f>
        <v>11.8</v>
      </c>
      <c r="S52" s="74">
        <f t="shared" ref="S52:S57" si="4">+P52*R52</f>
        <v>30.208000000000002</v>
      </c>
      <c r="T52" s="98">
        <f>Q52*S52</f>
        <v>30.208000000000002</v>
      </c>
    </row>
    <row r="53" spans="1:20" ht="17.25" customHeight="1" x14ac:dyDescent="0.2">
      <c r="A53" s="327"/>
      <c r="B53" s="327"/>
      <c r="C53" s="97"/>
      <c r="D53" s="72" t="s">
        <v>58</v>
      </c>
      <c r="E53" s="72" t="str">
        <f>VLOOKUP($I53,DATA!$B$94:$D$108,3,FALSE)</f>
        <v>P10</v>
      </c>
      <c r="F53" s="77" t="s">
        <v>12</v>
      </c>
      <c r="G53" s="377">
        <v>300</v>
      </c>
      <c r="H53" s="377">
        <v>200</v>
      </c>
      <c r="I53" s="377">
        <v>10</v>
      </c>
      <c r="J53" s="371" t="s">
        <v>1001</v>
      </c>
      <c r="K53" s="378" t="s">
        <v>1200</v>
      </c>
      <c r="L53" s="76" t="s">
        <v>21</v>
      </c>
      <c r="M53" s="73"/>
      <c r="N53" s="73"/>
      <c r="O53" s="73"/>
      <c r="P53" s="275">
        <f>G53*H53*10^-6</f>
        <v>0.06</v>
      </c>
      <c r="Q53" s="373">
        <v>2</v>
      </c>
      <c r="R53" s="267">
        <f>VLOOKUP(F53,DATA!$G$94:$H$99,2,FALSE)*I53*10^-3</f>
        <v>78.5</v>
      </c>
      <c r="S53" s="74">
        <f t="shared" si="4"/>
        <v>4.71</v>
      </c>
      <c r="T53" s="98">
        <f>+Q53*S53</f>
        <v>9.42</v>
      </c>
    </row>
    <row r="54" spans="1:20" ht="17.25" customHeight="1" x14ac:dyDescent="0.2">
      <c r="A54" s="327"/>
      <c r="B54" s="327"/>
      <c r="C54" s="97"/>
      <c r="D54" s="72" t="s">
        <v>58</v>
      </c>
      <c r="E54" s="72" t="str">
        <f>VLOOKUP($I54,DATA!$B$94:$D$108,3,FALSE)</f>
        <v>P15</v>
      </c>
      <c r="F54" s="77" t="s">
        <v>12</v>
      </c>
      <c r="G54" s="377">
        <v>300</v>
      </c>
      <c r="H54" s="377">
        <v>200</v>
      </c>
      <c r="I54" s="377">
        <v>15</v>
      </c>
      <c r="J54" s="371" t="s">
        <v>1001</v>
      </c>
      <c r="K54" s="378" t="s">
        <v>1200</v>
      </c>
      <c r="L54" s="76" t="s">
        <v>21</v>
      </c>
      <c r="M54" s="73"/>
      <c r="N54" s="73"/>
      <c r="O54" s="73"/>
      <c r="P54" s="275">
        <f>G54*H54*10^-6</f>
        <v>0.06</v>
      </c>
      <c r="Q54" s="373">
        <v>1</v>
      </c>
      <c r="R54" s="267">
        <f>VLOOKUP(F54,DATA!$G$94:$H$99,2,FALSE)*I54*10^-3</f>
        <v>117.75</v>
      </c>
      <c r="S54" s="74">
        <f t="shared" si="4"/>
        <v>7.0649999999999995</v>
      </c>
      <c r="T54" s="98">
        <f>+Q54*S54</f>
        <v>7.0649999999999995</v>
      </c>
    </row>
    <row r="55" spans="1:20" ht="17.25" customHeight="1" x14ac:dyDescent="0.2">
      <c r="A55" s="327"/>
      <c r="B55" s="327"/>
      <c r="C55" s="97"/>
      <c r="D55" s="72" t="s">
        <v>58</v>
      </c>
      <c r="E55" s="72" t="str">
        <f>VLOOKUP($I55,DATA!$B$94:$D$108,3,FALSE)</f>
        <v>P20</v>
      </c>
      <c r="F55" s="77" t="s">
        <v>12</v>
      </c>
      <c r="G55" s="377">
        <v>300</v>
      </c>
      <c r="H55" s="377">
        <v>200</v>
      </c>
      <c r="I55" s="377">
        <v>20</v>
      </c>
      <c r="J55" s="371" t="s">
        <v>1001</v>
      </c>
      <c r="K55" s="378" t="s">
        <v>1200</v>
      </c>
      <c r="L55" s="76" t="s">
        <v>21</v>
      </c>
      <c r="M55" s="73"/>
      <c r="N55" s="73"/>
      <c r="O55" s="73"/>
      <c r="P55" s="275">
        <f>G55*H55*10^-6</f>
        <v>0.06</v>
      </c>
      <c r="Q55" s="373">
        <v>2</v>
      </c>
      <c r="R55" s="267">
        <f>VLOOKUP(F55,DATA!$G$94:$H$99,2,FALSE)*I55*10^-3</f>
        <v>157</v>
      </c>
      <c r="S55" s="74">
        <f t="shared" si="4"/>
        <v>9.42</v>
      </c>
      <c r="T55" s="98">
        <f>+Q55*S55</f>
        <v>18.84</v>
      </c>
    </row>
    <row r="56" spans="1:20" ht="17.25" customHeight="1" x14ac:dyDescent="0.2">
      <c r="A56" s="327"/>
      <c r="B56" s="327"/>
      <c r="C56" s="97" t="s">
        <v>1107</v>
      </c>
      <c r="D56" s="369" t="s">
        <v>891</v>
      </c>
      <c r="E56" s="72">
        <v>12</v>
      </c>
      <c r="F56" s="77" t="s">
        <v>913</v>
      </c>
      <c r="G56" s="372"/>
      <c r="H56" s="372"/>
      <c r="I56" s="372" t="s">
        <v>1146</v>
      </c>
      <c r="J56" s="372"/>
      <c r="K56" s="112"/>
      <c r="L56" s="76" t="s">
        <v>13</v>
      </c>
      <c r="M56" s="73"/>
      <c r="N56" s="73"/>
      <c r="O56" s="73"/>
      <c r="P56" s="275">
        <v>0.5</v>
      </c>
      <c r="Q56" s="373">
        <v>1</v>
      </c>
      <c r="R56" s="267">
        <f>PI()*I56^2/4*7800/10^6</f>
        <v>0.88215921712801393</v>
      </c>
      <c r="S56" s="74">
        <f t="shared" si="4"/>
        <v>0.44107960856400696</v>
      </c>
      <c r="T56" s="98">
        <f>Q56*S56</f>
        <v>0.44107960856400696</v>
      </c>
    </row>
    <row r="57" spans="1:20" ht="17.25" customHeight="1" thickBot="1" x14ac:dyDescent="0.25">
      <c r="A57" s="327"/>
      <c r="B57" s="327"/>
      <c r="C57" s="99"/>
      <c r="D57" s="100" t="s">
        <v>59</v>
      </c>
      <c r="E57" s="100" t="str">
        <f>VLOOKUP($I57,DATA!$B$94:$D$108,3,FALSE)</f>
        <v>P10</v>
      </c>
      <c r="F57" s="100" t="s">
        <v>12</v>
      </c>
      <c r="G57" s="376">
        <v>200</v>
      </c>
      <c r="H57" s="376">
        <v>100</v>
      </c>
      <c r="I57" s="376">
        <v>10</v>
      </c>
      <c r="J57" s="371" t="s">
        <v>1001</v>
      </c>
      <c r="K57" s="378" t="s">
        <v>1200</v>
      </c>
      <c r="L57" s="101" t="s">
        <v>21</v>
      </c>
      <c r="M57" s="102"/>
      <c r="N57" s="102"/>
      <c r="O57" s="102"/>
      <c r="P57" s="273">
        <f>G57*H57*10^-6</f>
        <v>0.02</v>
      </c>
      <c r="Q57" s="374">
        <v>2</v>
      </c>
      <c r="R57" s="279">
        <f>VLOOKUP(F57,DATA!$G$94:$H$99,2,FALSE)*I57*10^-3</f>
        <v>78.5</v>
      </c>
      <c r="S57" s="366">
        <f t="shared" si="4"/>
        <v>1.57</v>
      </c>
      <c r="T57" s="104">
        <f>+Q57*S57</f>
        <v>3.14</v>
      </c>
    </row>
    <row r="58" spans="1:20" ht="17.25" customHeight="1" thickBot="1" x14ac:dyDescent="0.25">
      <c r="A58" s="327"/>
      <c r="B58" s="327"/>
      <c r="C58" s="59"/>
      <c r="D58" s="34"/>
      <c r="E58" s="40"/>
      <c r="F58" s="265"/>
      <c r="G58" s="265"/>
      <c r="H58" s="37"/>
      <c r="I58" s="47"/>
      <c r="J58" s="35"/>
      <c r="K58" s="35"/>
      <c r="L58" s="40"/>
      <c r="M58" s="41"/>
      <c r="N58" s="41"/>
      <c r="O58" s="41"/>
      <c r="P58" s="276"/>
      <c r="Q58" s="43"/>
      <c r="R58" s="44"/>
      <c r="S58" s="48"/>
      <c r="T58" s="71">
        <f>SUM(T51:T57)</f>
        <v>71.469079608564016</v>
      </c>
    </row>
    <row r="59" spans="1:20" ht="17.25" customHeight="1" thickBot="1" x14ac:dyDescent="0.25">
      <c r="A59" s="327"/>
      <c r="B59" s="327"/>
      <c r="C59" s="59"/>
      <c r="D59" s="34"/>
      <c r="E59" s="40"/>
      <c r="F59" s="265"/>
      <c r="G59" s="265"/>
      <c r="H59" s="37"/>
      <c r="I59" s="47"/>
      <c r="J59" s="35"/>
      <c r="K59" s="35"/>
      <c r="L59" s="40"/>
      <c r="M59" s="41"/>
      <c r="N59" s="41"/>
      <c r="O59" s="41"/>
      <c r="P59" s="276"/>
      <c r="Q59" s="43"/>
      <c r="R59" s="44"/>
      <c r="S59" s="48"/>
      <c r="T59" s="70"/>
    </row>
    <row r="60" spans="1:20" ht="17.25" customHeight="1" thickBot="1" x14ac:dyDescent="0.25">
      <c r="A60" s="327"/>
      <c r="B60" s="327"/>
      <c r="C60" s="82" t="s">
        <v>64</v>
      </c>
      <c r="D60" s="83" t="s">
        <v>1112</v>
      </c>
      <c r="E60" s="83" t="s">
        <v>63</v>
      </c>
      <c r="F60" s="84"/>
      <c r="G60" s="84"/>
      <c r="H60" s="85"/>
      <c r="I60" s="86"/>
      <c r="J60" s="87"/>
      <c r="K60" s="87"/>
      <c r="L60" s="88"/>
      <c r="M60" s="89"/>
      <c r="N60" s="89"/>
      <c r="O60" s="89"/>
      <c r="P60" s="90"/>
      <c r="Q60" s="91"/>
      <c r="R60" s="92"/>
      <c r="S60" s="93"/>
      <c r="T60" s="94">
        <f>T69</f>
        <v>68.517079608564003</v>
      </c>
    </row>
    <row r="61" spans="1:20" ht="17.25" customHeight="1" thickTop="1" x14ac:dyDescent="0.2">
      <c r="A61" s="327"/>
      <c r="B61" s="327"/>
      <c r="C61" s="95"/>
      <c r="D61" s="77" t="s">
        <v>62</v>
      </c>
      <c r="E61" s="272" t="str">
        <f>VLOOKUP($I61,DATA!$B$94:$D$108,3,FALSE)</f>
        <v>P15</v>
      </c>
      <c r="F61" s="77" t="s">
        <v>12</v>
      </c>
      <c r="G61" s="370">
        <v>100</v>
      </c>
      <c r="H61" s="370">
        <v>100</v>
      </c>
      <c r="I61" s="370">
        <v>15</v>
      </c>
      <c r="J61" s="371" t="s">
        <v>1001</v>
      </c>
      <c r="K61" s="378" t="s">
        <v>1200</v>
      </c>
      <c r="L61" s="79" t="s">
        <v>21</v>
      </c>
      <c r="M61" s="80"/>
      <c r="N61" s="80"/>
      <c r="O61" s="80"/>
      <c r="P61" s="274">
        <f>G61*H61*10^-6</f>
        <v>0.01</v>
      </c>
      <c r="Q61" s="272">
        <v>2</v>
      </c>
      <c r="R61" s="278">
        <f>VLOOKUP(F61,DATA!$G$94:$H$99,2,FALSE)*I61*10^-3</f>
        <v>117.75</v>
      </c>
      <c r="S61" s="81">
        <f>+P61*R61</f>
        <v>1.1775</v>
      </c>
      <c r="T61" s="96">
        <f>+Q61*S61</f>
        <v>2.355</v>
      </c>
    </row>
    <row r="62" spans="1:20" ht="17.25" customHeight="1" x14ac:dyDescent="0.2">
      <c r="A62" s="327"/>
      <c r="B62" s="327"/>
      <c r="C62" s="97"/>
      <c r="D62" s="3" t="s">
        <v>891</v>
      </c>
      <c r="E62" s="72" t="s">
        <v>547</v>
      </c>
      <c r="F62" s="77" t="s">
        <v>12</v>
      </c>
      <c r="G62" s="372"/>
      <c r="H62" s="372"/>
      <c r="I62" s="372"/>
      <c r="J62" s="371" t="s">
        <v>1001</v>
      </c>
      <c r="K62" s="378" t="s">
        <v>1200</v>
      </c>
      <c r="L62" s="76" t="s">
        <v>13</v>
      </c>
      <c r="M62" s="73"/>
      <c r="N62" s="73"/>
      <c r="O62" s="73"/>
      <c r="P62" s="275">
        <v>2.23</v>
      </c>
      <c r="Q62" s="373">
        <v>1</v>
      </c>
      <c r="R62" s="267">
        <f>VLOOKUP(E62,PROFILY!$A$108:$M$628,4,FALSE)</f>
        <v>11.8</v>
      </c>
      <c r="S62" s="74">
        <f t="shared" ref="S62:S68" si="5">+P62*R62</f>
        <v>26.314</v>
      </c>
      <c r="T62" s="98">
        <f>Q62*S62</f>
        <v>26.314</v>
      </c>
    </row>
    <row r="63" spans="1:20" ht="17.25" customHeight="1" x14ac:dyDescent="0.2">
      <c r="A63" s="327"/>
      <c r="B63" s="327"/>
      <c r="C63" s="97"/>
      <c r="D63" s="72" t="s">
        <v>58</v>
      </c>
      <c r="E63" s="72" t="str">
        <f>VLOOKUP($I63,DATA!$B$94:$D$108,3,FALSE)</f>
        <v>P12</v>
      </c>
      <c r="F63" s="77" t="s">
        <v>12</v>
      </c>
      <c r="G63" s="377">
        <v>300</v>
      </c>
      <c r="H63" s="377">
        <v>200</v>
      </c>
      <c r="I63" s="377">
        <v>12</v>
      </c>
      <c r="J63" s="371" t="s">
        <v>1001</v>
      </c>
      <c r="K63" s="378" t="s">
        <v>1200</v>
      </c>
      <c r="L63" s="76" t="s">
        <v>21</v>
      </c>
      <c r="M63" s="73"/>
      <c r="N63" s="73"/>
      <c r="O63" s="73"/>
      <c r="P63" s="275">
        <f>G63*H63*10^-6</f>
        <v>0.06</v>
      </c>
      <c r="Q63" s="373">
        <v>2</v>
      </c>
      <c r="R63" s="267">
        <f>VLOOKUP(F63,DATA!$G$94:$H$99,2,FALSE)*I63*10^-3</f>
        <v>94.2</v>
      </c>
      <c r="S63" s="74">
        <f t="shared" si="5"/>
        <v>5.6520000000000001</v>
      </c>
      <c r="T63" s="98">
        <f>+Q63*S63</f>
        <v>11.304</v>
      </c>
    </row>
    <row r="64" spans="1:20" ht="17.25" customHeight="1" x14ac:dyDescent="0.2">
      <c r="A64" s="327"/>
      <c r="B64" s="327"/>
      <c r="C64" s="97"/>
      <c r="D64" s="72" t="s">
        <v>58</v>
      </c>
      <c r="E64" s="72" t="str">
        <f>VLOOKUP($I64,DATA!$B$94:$D$108,3,FALSE)</f>
        <v>P15</v>
      </c>
      <c r="F64" s="77" t="s">
        <v>12</v>
      </c>
      <c r="G64" s="377">
        <v>300</v>
      </c>
      <c r="H64" s="377">
        <v>200</v>
      </c>
      <c r="I64" s="377">
        <v>15</v>
      </c>
      <c r="J64" s="371" t="s">
        <v>1001</v>
      </c>
      <c r="K64" s="378" t="s">
        <v>1200</v>
      </c>
      <c r="L64" s="76" t="s">
        <v>21</v>
      </c>
      <c r="M64" s="73"/>
      <c r="N64" s="73"/>
      <c r="O64" s="73"/>
      <c r="P64" s="275">
        <f>G64*H64*10^-6</f>
        <v>0.06</v>
      </c>
      <c r="Q64" s="373">
        <v>1</v>
      </c>
      <c r="R64" s="267">
        <f>VLOOKUP(F64,DATA!$G$94:$H$99,2,FALSE)*I64*10^-3</f>
        <v>117.75</v>
      </c>
      <c r="S64" s="74">
        <f t="shared" si="5"/>
        <v>7.0649999999999995</v>
      </c>
      <c r="T64" s="98">
        <f>+Q64*S64</f>
        <v>7.0649999999999995</v>
      </c>
    </row>
    <row r="65" spans="1:20" ht="17.25" customHeight="1" x14ac:dyDescent="0.2">
      <c r="A65" s="327"/>
      <c r="B65" s="327"/>
      <c r="C65" s="97"/>
      <c r="D65" s="72" t="s">
        <v>58</v>
      </c>
      <c r="E65" s="72" t="str">
        <f>VLOOKUP($I65,DATA!$B$94:$D$108,3,FALSE)</f>
        <v>P18</v>
      </c>
      <c r="F65" s="77" t="s">
        <v>12</v>
      </c>
      <c r="G65" s="377">
        <v>300</v>
      </c>
      <c r="H65" s="377">
        <v>200</v>
      </c>
      <c r="I65" s="377">
        <v>18</v>
      </c>
      <c r="J65" s="371" t="s">
        <v>1001</v>
      </c>
      <c r="K65" s="378" t="s">
        <v>1200</v>
      </c>
      <c r="L65" s="76" t="s">
        <v>21</v>
      </c>
      <c r="M65" s="73"/>
      <c r="N65" s="73"/>
      <c r="O65" s="73"/>
      <c r="P65" s="275">
        <f>G65*H65*10^-6</f>
        <v>0.06</v>
      </c>
      <c r="Q65" s="373">
        <v>1</v>
      </c>
      <c r="R65" s="267">
        <f>VLOOKUP(F65,DATA!$G$94:$H$99,2,FALSE)*I65*10^-3</f>
        <v>141.30000000000001</v>
      </c>
      <c r="S65" s="74">
        <f t="shared" si="5"/>
        <v>8.4779999999999998</v>
      </c>
      <c r="T65" s="98">
        <f>+Q65*S65</f>
        <v>8.4779999999999998</v>
      </c>
    </row>
    <row r="66" spans="1:20" ht="17.25" customHeight="1" x14ac:dyDescent="0.2">
      <c r="A66" s="327"/>
      <c r="B66" s="327"/>
      <c r="C66" s="97"/>
      <c r="D66" s="72" t="s">
        <v>58</v>
      </c>
      <c r="E66" s="72" t="str">
        <f>VLOOKUP($I66,DATA!$B$94:$D$108,3,FALSE)</f>
        <v>P20</v>
      </c>
      <c r="F66" s="77" t="s">
        <v>12</v>
      </c>
      <c r="G66" s="377">
        <v>300</v>
      </c>
      <c r="H66" s="377">
        <v>200</v>
      </c>
      <c r="I66" s="377">
        <v>20</v>
      </c>
      <c r="J66" s="371" t="s">
        <v>1001</v>
      </c>
      <c r="K66" s="378" t="s">
        <v>1200</v>
      </c>
      <c r="L66" s="76" t="s">
        <v>21</v>
      </c>
      <c r="M66" s="73"/>
      <c r="N66" s="73"/>
      <c r="O66" s="73"/>
      <c r="P66" s="275">
        <f>G66*H66*10^-6</f>
        <v>0.06</v>
      </c>
      <c r="Q66" s="373">
        <v>1</v>
      </c>
      <c r="R66" s="267">
        <f>VLOOKUP(F66,DATA!$G$94:$H$99,2,FALSE)*I66*10^-3</f>
        <v>157</v>
      </c>
      <c r="S66" s="74">
        <f t="shared" si="5"/>
        <v>9.42</v>
      </c>
      <c r="T66" s="98">
        <f>+Q66*S66</f>
        <v>9.42</v>
      </c>
    </row>
    <row r="67" spans="1:20" ht="17.25" customHeight="1" x14ac:dyDescent="0.2">
      <c r="A67" s="327"/>
      <c r="B67" s="327"/>
      <c r="C67" s="97" t="s">
        <v>1107</v>
      </c>
      <c r="D67" s="369" t="s">
        <v>891</v>
      </c>
      <c r="E67" s="72">
        <v>12</v>
      </c>
      <c r="F67" s="77" t="s">
        <v>913</v>
      </c>
      <c r="G67" s="372"/>
      <c r="H67" s="372"/>
      <c r="I67" s="372" t="s">
        <v>1146</v>
      </c>
      <c r="J67" s="372"/>
      <c r="K67" s="112"/>
      <c r="L67" s="76" t="s">
        <v>13</v>
      </c>
      <c r="M67" s="73"/>
      <c r="N67" s="73"/>
      <c r="O67" s="73"/>
      <c r="P67" s="275">
        <v>0.5</v>
      </c>
      <c r="Q67" s="373">
        <v>1</v>
      </c>
      <c r="R67" s="267">
        <f>PI()*I67^2/4*7800/10^6</f>
        <v>0.88215921712801393</v>
      </c>
      <c r="S67" s="74">
        <f t="shared" si="5"/>
        <v>0.44107960856400696</v>
      </c>
      <c r="T67" s="98">
        <f>Q67*S67</f>
        <v>0.44107960856400696</v>
      </c>
    </row>
    <row r="68" spans="1:20" ht="17.25" customHeight="1" thickBot="1" x14ac:dyDescent="0.25">
      <c r="A68" s="327"/>
      <c r="B68" s="327"/>
      <c r="C68" s="99"/>
      <c r="D68" s="100" t="s">
        <v>59</v>
      </c>
      <c r="E68" s="100" t="str">
        <f>VLOOKUP($I68,DATA!$B$94:$D$108,3,FALSE)</f>
        <v>P10</v>
      </c>
      <c r="F68" s="100" t="s">
        <v>12</v>
      </c>
      <c r="G68" s="376">
        <v>200</v>
      </c>
      <c r="H68" s="376">
        <v>100</v>
      </c>
      <c r="I68" s="376">
        <v>10</v>
      </c>
      <c r="J68" s="371" t="s">
        <v>1001</v>
      </c>
      <c r="K68" s="378" t="s">
        <v>1200</v>
      </c>
      <c r="L68" s="101" t="s">
        <v>21</v>
      </c>
      <c r="M68" s="102"/>
      <c r="N68" s="102"/>
      <c r="O68" s="102"/>
      <c r="P68" s="273">
        <f>G68*H68*10^-6</f>
        <v>0.02</v>
      </c>
      <c r="Q68" s="374">
        <v>2</v>
      </c>
      <c r="R68" s="279">
        <f>VLOOKUP(F68,DATA!$G$94:$H$99,2,FALSE)*I68*10^-3</f>
        <v>78.5</v>
      </c>
      <c r="S68" s="366">
        <f t="shared" si="5"/>
        <v>1.57</v>
      </c>
      <c r="T68" s="104">
        <f>+Q68*S68</f>
        <v>3.14</v>
      </c>
    </row>
    <row r="69" spans="1:20" ht="17.25" customHeight="1" thickBot="1" x14ac:dyDescent="0.25">
      <c r="A69" s="327"/>
      <c r="B69" s="327"/>
      <c r="C69" s="59"/>
      <c r="D69" s="34"/>
      <c r="E69" s="40"/>
      <c r="F69" s="265"/>
      <c r="G69" s="265"/>
      <c r="H69" s="37"/>
      <c r="I69" s="47"/>
      <c r="J69" s="35"/>
      <c r="K69" s="35"/>
      <c r="L69" s="40"/>
      <c r="M69" s="41"/>
      <c r="N69" s="41"/>
      <c r="O69" s="41"/>
      <c r="P69" s="276"/>
      <c r="Q69" s="43"/>
      <c r="R69" s="44"/>
      <c r="S69" s="48"/>
      <c r="T69" s="71">
        <f>SUM(T61:T68)</f>
        <v>68.517079608564003</v>
      </c>
    </row>
    <row r="70" spans="1:20" ht="17.25" customHeight="1" thickBot="1" x14ac:dyDescent="0.25">
      <c r="A70" s="327"/>
      <c r="B70" s="327"/>
      <c r="C70" s="59"/>
      <c r="D70" s="34"/>
      <c r="E70" s="40"/>
      <c r="F70" s="265"/>
      <c r="G70" s="265"/>
      <c r="H70" s="37"/>
      <c r="I70" s="47"/>
      <c r="J70" s="35"/>
      <c r="K70" s="35"/>
      <c r="L70" s="40"/>
      <c r="M70" s="41"/>
      <c r="N70" s="41"/>
      <c r="O70" s="41"/>
      <c r="P70" s="276"/>
      <c r="Q70" s="43"/>
      <c r="R70" s="44"/>
      <c r="S70" s="48"/>
      <c r="T70" s="70"/>
    </row>
    <row r="71" spans="1:20" ht="17.25" customHeight="1" thickBot="1" x14ac:dyDescent="0.25">
      <c r="A71" s="327"/>
      <c r="B71" s="327"/>
      <c r="C71" s="82" t="s">
        <v>1113</v>
      </c>
      <c r="D71" s="83" t="s">
        <v>1114</v>
      </c>
      <c r="E71" s="83" t="s">
        <v>63</v>
      </c>
      <c r="F71" s="84"/>
      <c r="G71" s="84"/>
      <c r="H71" s="85"/>
      <c r="I71" s="86"/>
      <c r="J71" s="87"/>
      <c r="K71" s="87"/>
      <c r="L71" s="88"/>
      <c r="M71" s="89"/>
      <c r="N71" s="89"/>
      <c r="O71" s="89"/>
      <c r="P71" s="90"/>
      <c r="Q71" s="91"/>
      <c r="R71" s="92"/>
      <c r="S71" s="93"/>
      <c r="T71" s="94">
        <f>T75</f>
        <v>133.88747974070054</v>
      </c>
    </row>
    <row r="72" spans="1:20" ht="17.25" customHeight="1" thickTop="1" x14ac:dyDescent="0.2">
      <c r="A72" s="327"/>
      <c r="B72" s="327"/>
      <c r="C72" s="95" t="s">
        <v>1115</v>
      </c>
      <c r="D72" s="77" t="s">
        <v>1116</v>
      </c>
      <c r="E72" s="272" t="s">
        <v>1117</v>
      </c>
      <c r="F72" s="77" t="s">
        <v>12</v>
      </c>
      <c r="G72" s="270"/>
      <c r="H72" s="270"/>
      <c r="I72" s="270"/>
      <c r="J72" s="371" t="s">
        <v>1001</v>
      </c>
      <c r="K72" s="378" t="s">
        <v>1200</v>
      </c>
      <c r="L72" s="79" t="s">
        <v>13</v>
      </c>
      <c r="M72" s="80"/>
      <c r="N72" s="80"/>
      <c r="O72" s="80"/>
      <c r="P72" s="274">
        <v>5.1100000000000003</v>
      </c>
      <c r="Q72" s="272">
        <v>1</v>
      </c>
      <c r="R72" s="278">
        <f>VLOOKUP(E72,PROFILY!$A$642:$M$739,4,FALSE)</f>
        <v>18.21</v>
      </c>
      <c r="S72" s="81">
        <f>+P72*R72</f>
        <v>93.053100000000015</v>
      </c>
      <c r="T72" s="96">
        <f>+Q72*S72</f>
        <v>93.053100000000015</v>
      </c>
    </row>
    <row r="73" spans="1:20" ht="17.25" customHeight="1" x14ac:dyDescent="0.2">
      <c r="A73" s="327"/>
      <c r="B73" s="327"/>
      <c r="C73" s="95" t="s">
        <v>1113</v>
      </c>
      <c r="D73" s="77" t="s">
        <v>1116</v>
      </c>
      <c r="E73" s="272" t="s">
        <v>1118</v>
      </c>
      <c r="F73" s="77" t="s">
        <v>12</v>
      </c>
      <c r="G73" s="270"/>
      <c r="H73" s="270"/>
      <c r="I73" s="270"/>
      <c r="J73" s="371" t="s">
        <v>1001</v>
      </c>
      <c r="K73" s="378" t="s">
        <v>1200</v>
      </c>
      <c r="L73" s="79" t="s">
        <v>13</v>
      </c>
      <c r="M73" s="80"/>
      <c r="N73" s="80"/>
      <c r="O73" s="80"/>
      <c r="P73" s="274">
        <v>5.59</v>
      </c>
      <c r="Q73" s="272">
        <v>1</v>
      </c>
      <c r="R73" s="278">
        <f>VLOOKUP(E73,PROFILY!$A$739:$E$840,5,FALSE)</f>
        <v>5.64</v>
      </c>
      <c r="S73" s="81">
        <f>+P73*R73</f>
        <v>31.527599999999996</v>
      </c>
      <c r="T73" s="96">
        <f>+Q73*S73</f>
        <v>31.527599999999996</v>
      </c>
    </row>
    <row r="74" spans="1:20" ht="17.25" customHeight="1" thickBot="1" x14ac:dyDescent="0.25">
      <c r="A74" s="327"/>
      <c r="B74" s="327"/>
      <c r="C74" s="99" t="s">
        <v>1107</v>
      </c>
      <c r="D74" s="106" t="s">
        <v>891</v>
      </c>
      <c r="E74" s="100">
        <v>12</v>
      </c>
      <c r="F74" s="100" t="s">
        <v>913</v>
      </c>
      <c r="G74" s="348"/>
      <c r="H74" s="348"/>
      <c r="I74" s="375" t="s">
        <v>1146</v>
      </c>
      <c r="J74" s="348"/>
      <c r="K74" s="113"/>
      <c r="L74" s="101" t="s">
        <v>13</v>
      </c>
      <c r="M74" s="102"/>
      <c r="N74" s="102"/>
      <c r="O74" s="102"/>
      <c r="P74" s="286">
        <f>5.43+2.56*2</f>
        <v>10.55</v>
      </c>
      <c r="Q74" s="374">
        <v>1</v>
      </c>
      <c r="R74" s="279">
        <f>PI()*I74^2/4*7800/10^6</f>
        <v>0.88215921712801393</v>
      </c>
      <c r="S74" s="366">
        <f>+P74*R74</f>
        <v>9.3067797407005468</v>
      </c>
      <c r="T74" s="98">
        <f>Q74*S74</f>
        <v>9.3067797407005468</v>
      </c>
    </row>
    <row r="75" spans="1:20" ht="17.25" customHeight="1" thickBot="1" x14ac:dyDescent="0.25">
      <c r="A75" s="327"/>
      <c r="B75" s="327"/>
      <c r="C75" s="59"/>
      <c r="D75" s="34"/>
      <c r="E75" s="40"/>
      <c r="F75" s="265"/>
      <c r="G75" s="265"/>
      <c r="H75" s="37"/>
      <c r="I75" s="47"/>
      <c r="J75" s="35"/>
      <c r="K75" s="35"/>
      <c r="L75" s="40"/>
      <c r="M75" s="41"/>
      <c r="N75" s="41"/>
      <c r="O75" s="41"/>
      <c r="P75" s="276"/>
      <c r="Q75" s="43"/>
      <c r="R75" s="44"/>
      <c r="S75" s="48"/>
      <c r="T75" s="71">
        <f>SUM(T72:T74)</f>
        <v>133.88747974070054</v>
      </c>
    </row>
    <row r="76" spans="1:20" ht="17.25" customHeight="1" thickBot="1" x14ac:dyDescent="0.25">
      <c r="A76" s="327"/>
      <c r="B76" s="327"/>
      <c r="C76" s="59"/>
      <c r="D76" s="34"/>
      <c r="E76" s="40"/>
      <c r="F76" s="265"/>
      <c r="G76" s="265"/>
      <c r="H76" s="37"/>
      <c r="I76" s="47"/>
      <c r="J76" s="35"/>
      <c r="K76" s="35"/>
      <c r="L76" s="40"/>
      <c r="M76" s="41"/>
      <c r="N76" s="41"/>
      <c r="O76" s="41"/>
      <c r="P76" s="276"/>
      <c r="Q76" s="43"/>
      <c r="R76" s="44"/>
      <c r="S76" s="48"/>
      <c r="T76" s="70"/>
    </row>
    <row r="77" spans="1:20" ht="17.25" customHeight="1" thickBot="1" x14ac:dyDescent="0.25">
      <c r="A77" s="327"/>
      <c r="B77" s="327"/>
      <c r="C77" s="82" t="s">
        <v>1113</v>
      </c>
      <c r="D77" s="83" t="s">
        <v>1119</v>
      </c>
      <c r="E77" s="83" t="s">
        <v>63</v>
      </c>
      <c r="F77" s="84"/>
      <c r="G77" s="84"/>
      <c r="H77" s="85"/>
      <c r="I77" s="86"/>
      <c r="J77" s="87"/>
      <c r="K77" s="87"/>
      <c r="L77" s="88"/>
      <c r="M77" s="89"/>
      <c r="N77" s="89"/>
      <c r="O77" s="89"/>
      <c r="P77" s="90"/>
      <c r="Q77" s="91"/>
      <c r="R77" s="92"/>
      <c r="S77" s="93"/>
      <c r="T77" s="94">
        <f>T81</f>
        <v>213.33224126929039</v>
      </c>
    </row>
    <row r="78" spans="1:20" ht="17.25" customHeight="1" thickTop="1" x14ac:dyDescent="0.2">
      <c r="A78" s="327"/>
      <c r="B78" s="327"/>
      <c r="C78" s="95" t="s">
        <v>1115</v>
      </c>
      <c r="D78" s="77" t="s">
        <v>1116</v>
      </c>
      <c r="E78" s="272" t="s">
        <v>1117</v>
      </c>
      <c r="F78" s="77" t="s">
        <v>12</v>
      </c>
      <c r="G78" s="270"/>
      <c r="H78" s="270"/>
      <c r="I78" s="270"/>
      <c r="J78" s="371" t="s">
        <v>1001</v>
      </c>
      <c r="K78" s="378" t="s">
        <v>1200</v>
      </c>
      <c r="L78" s="79" t="s">
        <v>13</v>
      </c>
      <c r="M78" s="80"/>
      <c r="N78" s="80"/>
      <c r="O78" s="80"/>
      <c r="P78" s="274">
        <v>6.48</v>
      </c>
      <c r="Q78" s="272">
        <v>1</v>
      </c>
      <c r="R78" s="278">
        <f>VLOOKUP(E78,PROFILY!$A$642:$M$739,4,FALSE)</f>
        <v>18.21</v>
      </c>
      <c r="S78" s="81">
        <f>+P78*R78</f>
        <v>118.00080000000001</v>
      </c>
      <c r="T78" s="96">
        <f>+Q78*S78</f>
        <v>118.00080000000001</v>
      </c>
    </row>
    <row r="79" spans="1:20" ht="17.25" customHeight="1" x14ac:dyDescent="0.2">
      <c r="A79" s="327"/>
      <c r="B79" s="327"/>
      <c r="C79" s="95" t="s">
        <v>1113</v>
      </c>
      <c r="D79" s="77" t="s">
        <v>1116</v>
      </c>
      <c r="E79" s="272" t="s">
        <v>1118</v>
      </c>
      <c r="F79" s="77" t="s">
        <v>12</v>
      </c>
      <c r="G79" s="270"/>
      <c r="H79" s="270"/>
      <c r="I79" s="270"/>
      <c r="J79" s="371" t="s">
        <v>1001</v>
      </c>
      <c r="K79" s="378" t="s">
        <v>1200</v>
      </c>
      <c r="L79" s="79" t="s">
        <v>13</v>
      </c>
      <c r="M79" s="80"/>
      <c r="N79" s="80"/>
      <c r="O79" s="80"/>
      <c r="P79" s="274">
        <f>11.9+0.87*2</f>
        <v>13.64</v>
      </c>
      <c r="Q79" s="272">
        <v>1</v>
      </c>
      <c r="R79" s="278">
        <f>VLOOKUP(E79,PROFILY!$A$739:$E$840,5,FALSE)</f>
        <v>5.64</v>
      </c>
      <c r="S79" s="81">
        <f>+P79*R79</f>
        <v>76.929599999999994</v>
      </c>
      <c r="T79" s="96">
        <f>+Q79*S79</f>
        <v>76.929599999999994</v>
      </c>
    </row>
    <row r="80" spans="1:20" ht="17.25" customHeight="1" thickBot="1" x14ac:dyDescent="0.25">
      <c r="A80" s="327"/>
      <c r="B80" s="327"/>
      <c r="C80" s="99" t="s">
        <v>1107</v>
      </c>
      <c r="D80" s="106" t="s">
        <v>891</v>
      </c>
      <c r="E80" s="100">
        <v>12</v>
      </c>
      <c r="F80" s="100" t="s">
        <v>913</v>
      </c>
      <c r="G80" s="348"/>
      <c r="H80" s="348"/>
      <c r="I80" s="375" t="s">
        <v>1146</v>
      </c>
      <c r="J80" s="348"/>
      <c r="K80" s="113"/>
      <c r="L80" s="101" t="s">
        <v>13</v>
      </c>
      <c r="M80" s="102"/>
      <c r="N80" s="102"/>
      <c r="O80" s="102"/>
      <c r="P80" s="286">
        <f>6.22+1.83*8</f>
        <v>20.86</v>
      </c>
      <c r="Q80" s="374">
        <v>1</v>
      </c>
      <c r="R80" s="279">
        <f>PI()*I80^2/4*7800/10^6</f>
        <v>0.88215921712801393</v>
      </c>
      <c r="S80" s="366">
        <f>+P80*R80</f>
        <v>18.401841269290369</v>
      </c>
      <c r="T80" s="98">
        <f>Q80*S80</f>
        <v>18.401841269290369</v>
      </c>
    </row>
    <row r="81" spans="1:20" ht="17.25" customHeight="1" thickBot="1" x14ac:dyDescent="0.25">
      <c r="A81" s="327"/>
      <c r="B81" s="327"/>
      <c r="C81" s="59"/>
      <c r="D81" s="34"/>
      <c r="E81" s="40"/>
      <c r="F81" s="265"/>
      <c r="G81" s="265"/>
      <c r="H81" s="37"/>
      <c r="I81" s="47"/>
      <c r="J81" s="35"/>
      <c r="K81" s="35"/>
      <c r="L81" s="40"/>
      <c r="M81" s="41"/>
      <c r="N81" s="41"/>
      <c r="O81" s="41"/>
      <c r="P81" s="276"/>
      <c r="Q81" s="43"/>
      <c r="R81" s="44"/>
      <c r="S81" s="48"/>
      <c r="T81" s="71">
        <f>SUM(T78:T80)</f>
        <v>213.33224126929039</v>
      </c>
    </row>
    <row r="82" spans="1:20" ht="17.25" customHeight="1" thickBot="1" x14ac:dyDescent="0.25">
      <c r="A82" s="327"/>
      <c r="B82" s="327"/>
      <c r="C82" s="59"/>
      <c r="D82" s="34"/>
      <c r="E82" s="40"/>
      <c r="F82" s="265"/>
      <c r="G82" s="265"/>
      <c r="H82" s="37"/>
      <c r="I82" s="47"/>
      <c r="J82" s="35"/>
      <c r="K82" s="35"/>
      <c r="L82" s="40"/>
      <c r="M82" s="41"/>
      <c r="N82" s="41"/>
      <c r="O82" s="41"/>
      <c r="P82" s="276"/>
      <c r="Q82" s="43"/>
      <c r="R82" s="44"/>
      <c r="S82" s="48"/>
      <c r="T82" s="70"/>
    </row>
    <row r="83" spans="1:20" ht="17.25" customHeight="1" thickBot="1" x14ac:dyDescent="0.25">
      <c r="A83" s="327"/>
      <c r="B83" s="327"/>
      <c r="C83" s="82" t="s">
        <v>1120</v>
      </c>
      <c r="D83" s="83" t="s">
        <v>1121</v>
      </c>
      <c r="E83" s="83" t="s">
        <v>63</v>
      </c>
      <c r="F83" s="84"/>
      <c r="G83" s="84"/>
      <c r="H83" s="85"/>
      <c r="I83" s="86"/>
      <c r="J83" s="87"/>
      <c r="K83" s="87"/>
      <c r="L83" s="88"/>
      <c r="M83" s="89"/>
      <c r="N83" s="89"/>
      <c r="O83" s="89"/>
      <c r="P83" s="90"/>
      <c r="Q83" s="91"/>
      <c r="R83" s="92"/>
      <c r="S83" s="93"/>
      <c r="T83" s="94">
        <f>T88</f>
        <v>163.69907940748257</v>
      </c>
    </row>
    <row r="84" spans="1:20" ht="17.25" customHeight="1" thickTop="1" x14ac:dyDescent="0.2">
      <c r="A84" s="327"/>
      <c r="B84" s="327"/>
      <c r="C84" s="95" t="s">
        <v>1115</v>
      </c>
      <c r="D84" s="77" t="s">
        <v>1116</v>
      </c>
      <c r="E84" s="272" t="s">
        <v>1117</v>
      </c>
      <c r="F84" s="77" t="s">
        <v>12</v>
      </c>
      <c r="G84" s="270"/>
      <c r="H84" s="270"/>
      <c r="I84" s="270"/>
      <c r="J84" s="371" t="s">
        <v>1001</v>
      </c>
      <c r="K84" s="378" t="s">
        <v>1200</v>
      </c>
      <c r="L84" s="79" t="s">
        <v>13</v>
      </c>
      <c r="M84" s="80"/>
      <c r="N84" s="80"/>
      <c r="O84" s="80"/>
      <c r="P84" s="274">
        <v>7.52</v>
      </c>
      <c r="Q84" s="272">
        <v>1</v>
      </c>
      <c r="R84" s="278">
        <f>VLOOKUP(E84,PROFILY!$A$642:$M$739,4,FALSE)</f>
        <v>18.21</v>
      </c>
      <c r="S84" s="81">
        <f t="shared" ref="S84:T86" si="6">+P84*R84</f>
        <v>136.9392</v>
      </c>
      <c r="T84" s="96">
        <f t="shared" si="6"/>
        <v>136.9392</v>
      </c>
    </row>
    <row r="85" spans="1:20" ht="17.25" customHeight="1" x14ac:dyDescent="0.2">
      <c r="A85" s="327"/>
      <c r="B85" s="327"/>
      <c r="C85" s="97"/>
      <c r="D85" s="72" t="s">
        <v>58</v>
      </c>
      <c r="E85" s="72" t="str">
        <f>VLOOKUP($I85,DATA!$B$94:$D$108,3,FALSE)</f>
        <v>P12</v>
      </c>
      <c r="F85" s="77" t="s">
        <v>12</v>
      </c>
      <c r="G85" s="377">
        <v>300</v>
      </c>
      <c r="H85" s="377">
        <v>200</v>
      </c>
      <c r="I85" s="377">
        <v>12</v>
      </c>
      <c r="J85" s="371" t="s">
        <v>1001</v>
      </c>
      <c r="K85" s="378" t="s">
        <v>1200</v>
      </c>
      <c r="L85" s="76" t="s">
        <v>21</v>
      </c>
      <c r="M85" s="73"/>
      <c r="N85" s="73"/>
      <c r="O85" s="73"/>
      <c r="P85" s="275">
        <f>G85*H85*10^-6</f>
        <v>0.06</v>
      </c>
      <c r="Q85" s="373">
        <v>1</v>
      </c>
      <c r="R85" s="267">
        <f>VLOOKUP(F85,DATA!$G$94:$H$99,2,FALSE)*I85*10^-3</f>
        <v>94.2</v>
      </c>
      <c r="S85" s="74">
        <f t="shared" si="6"/>
        <v>5.6520000000000001</v>
      </c>
      <c r="T85" s="98">
        <f t="shared" si="6"/>
        <v>5.6520000000000001</v>
      </c>
    </row>
    <row r="86" spans="1:20" ht="17.25" customHeight="1" x14ac:dyDescent="0.2">
      <c r="A86" s="327"/>
      <c r="B86" s="327"/>
      <c r="C86" s="97"/>
      <c r="D86" s="72" t="s">
        <v>58</v>
      </c>
      <c r="E86" s="72" t="str">
        <f>VLOOKUP($I86,DATA!$B$94:$D$108,3,FALSE)</f>
        <v>P15</v>
      </c>
      <c r="F86" s="77" t="s">
        <v>12</v>
      </c>
      <c r="G86" s="377">
        <v>300</v>
      </c>
      <c r="H86" s="377">
        <v>200</v>
      </c>
      <c r="I86" s="377">
        <v>15</v>
      </c>
      <c r="J86" s="371" t="s">
        <v>1001</v>
      </c>
      <c r="K86" s="378" t="s">
        <v>1200</v>
      </c>
      <c r="L86" s="76" t="s">
        <v>21</v>
      </c>
      <c r="M86" s="73"/>
      <c r="N86" s="73"/>
      <c r="O86" s="73"/>
      <c r="P86" s="275">
        <f>G86*H86*10^-6</f>
        <v>0.06</v>
      </c>
      <c r="Q86" s="373">
        <v>2</v>
      </c>
      <c r="R86" s="267">
        <f>VLOOKUP(F86,DATA!$G$94:$H$99,2,FALSE)*I86*10^-3</f>
        <v>117.75</v>
      </c>
      <c r="S86" s="74">
        <f t="shared" si="6"/>
        <v>7.0649999999999995</v>
      </c>
      <c r="T86" s="98">
        <f t="shared" si="6"/>
        <v>14.129999999999999</v>
      </c>
    </row>
    <row r="87" spans="1:20" ht="17.25" customHeight="1" thickBot="1" x14ac:dyDescent="0.25">
      <c r="A87" s="327"/>
      <c r="B87" s="327"/>
      <c r="C87" s="99" t="s">
        <v>1107</v>
      </c>
      <c r="D87" s="106" t="s">
        <v>891</v>
      </c>
      <c r="E87" s="100">
        <v>12</v>
      </c>
      <c r="F87" s="100" t="s">
        <v>913</v>
      </c>
      <c r="G87" s="348"/>
      <c r="H87" s="348"/>
      <c r="I87" s="375" t="s">
        <v>1146</v>
      </c>
      <c r="J87" s="348"/>
      <c r="K87" s="113"/>
      <c r="L87" s="101" t="s">
        <v>13</v>
      </c>
      <c r="M87" s="102"/>
      <c r="N87" s="102"/>
      <c r="O87" s="102"/>
      <c r="P87" s="286">
        <v>7.91</v>
      </c>
      <c r="Q87" s="374">
        <v>1</v>
      </c>
      <c r="R87" s="279">
        <f>PI()*I87^2/4*7800/10^6</f>
        <v>0.88215921712801393</v>
      </c>
      <c r="S87" s="366">
        <f>+P87*R87</f>
        <v>6.9778794074825905</v>
      </c>
      <c r="T87" s="98">
        <f>Q87*S87</f>
        <v>6.9778794074825905</v>
      </c>
    </row>
    <row r="88" spans="1:20" ht="17.25" customHeight="1" thickBot="1" x14ac:dyDescent="0.25">
      <c r="A88" s="327"/>
      <c r="B88" s="327"/>
      <c r="C88" s="59"/>
      <c r="D88" s="34"/>
      <c r="E88" s="40"/>
      <c r="F88" s="265"/>
      <c r="G88" s="265"/>
      <c r="H88" s="37"/>
      <c r="I88" s="47"/>
      <c r="J88" s="35"/>
      <c r="K88" s="35"/>
      <c r="L88" s="40"/>
      <c r="M88" s="41"/>
      <c r="N88" s="41"/>
      <c r="O88" s="41"/>
      <c r="P88" s="276"/>
      <c r="Q88" s="43"/>
      <c r="R88" s="44"/>
      <c r="S88" s="48"/>
      <c r="T88" s="71">
        <f>SUM(T84:T87)</f>
        <v>163.69907940748257</v>
      </c>
    </row>
    <row r="89" spans="1:20" ht="17.25" customHeight="1" thickBot="1" x14ac:dyDescent="0.25">
      <c r="A89" s="327"/>
      <c r="B89" s="327"/>
      <c r="C89" s="59"/>
      <c r="D89" s="34"/>
      <c r="E89" s="40"/>
      <c r="F89" s="265"/>
      <c r="G89" s="265"/>
      <c r="H89" s="37"/>
      <c r="I89" s="47"/>
      <c r="J89" s="35"/>
      <c r="K89" s="35"/>
      <c r="L89" s="40"/>
      <c r="M89" s="41"/>
      <c r="N89" s="41"/>
      <c r="O89" s="41"/>
      <c r="P89" s="276"/>
      <c r="Q89" s="43"/>
      <c r="R89" s="44"/>
      <c r="S89" s="48"/>
      <c r="T89" s="70"/>
    </row>
    <row r="90" spans="1:20" ht="17.25" customHeight="1" thickBot="1" x14ac:dyDescent="0.25">
      <c r="A90" s="327"/>
      <c r="B90" s="327"/>
      <c r="C90" s="82" t="s">
        <v>1122</v>
      </c>
      <c r="D90" s="83" t="s">
        <v>1170</v>
      </c>
      <c r="E90" s="83" t="s">
        <v>63</v>
      </c>
      <c r="F90" s="84"/>
      <c r="G90" s="84"/>
      <c r="H90" s="85"/>
      <c r="I90" s="86"/>
      <c r="J90" s="87"/>
      <c r="K90" s="87"/>
      <c r="L90" s="88"/>
      <c r="M90" s="89"/>
      <c r="N90" s="89"/>
      <c r="O90" s="89"/>
      <c r="P90" s="90"/>
      <c r="Q90" s="91"/>
      <c r="R90" s="92"/>
      <c r="S90" s="93"/>
      <c r="T90" s="94">
        <f>T103</f>
        <v>726.20337999922049</v>
      </c>
    </row>
    <row r="91" spans="1:20" ht="17.25" customHeight="1" thickTop="1" x14ac:dyDescent="0.2">
      <c r="A91" s="327"/>
      <c r="B91" s="327"/>
      <c r="C91" s="95"/>
      <c r="D91" s="77" t="s">
        <v>1116</v>
      </c>
      <c r="E91" s="272" t="s">
        <v>1125</v>
      </c>
      <c r="F91" s="77" t="s">
        <v>12</v>
      </c>
      <c r="G91" s="270"/>
      <c r="H91" s="270"/>
      <c r="I91" s="270"/>
      <c r="J91" s="371" t="s">
        <v>1001</v>
      </c>
      <c r="K91" s="378" t="s">
        <v>1200</v>
      </c>
      <c r="L91" s="79" t="s">
        <v>13</v>
      </c>
      <c r="M91" s="80"/>
      <c r="N91" s="80"/>
      <c r="O91" s="80"/>
      <c r="P91" s="274">
        <v>2.13</v>
      </c>
      <c r="Q91" s="272">
        <v>2</v>
      </c>
      <c r="R91" s="278">
        <f>VLOOKUP(E91,PROFILY!$A$642:$M$739,4,FALSE)</f>
        <v>10.28</v>
      </c>
      <c r="S91" s="81">
        <f t="shared" ref="S91:S99" si="7">+P91*R91</f>
        <v>21.896399999999996</v>
      </c>
      <c r="T91" s="96">
        <f t="shared" ref="T91:T99" si="8">+Q91*S91</f>
        <v>43.792799999999993</v>
      </c>
    </row>
    <row r="92" spans="1:20" ht="17.25" customHeight="1" x14ac:dyDescent="0.2">
      <c r="A92" s="327"/>
      <c r="B92" s="327" t="s">
        <v>915</v>
      </c>
      <c r="C92" s="95"/>
      <c r="D92" s="77" t="s">
        <v>1116</v>
      </c>
      <c r="E92" s="272" t="s">
        <v>1125</v>
      </c>
      <c r="F92" s="77" t="s">
        <v>12</v>
      </c>
      <c r="G92" s="370"/>
      <c r="H92" s="370"/>
      <c r="I92" s="370"/>
      <c r="J92" s="371" t="s">
        <v>1001</v>
      </c>
      <c r="K92" s="378" t="s">
        <v>1200</v>
      </c>
      <c r="L92" s="371" t="s">
        <v>13</v>
      </c>
      <c r="M92" s="80"/>
      <c r="N92" s="80"/>
      <c r="O92" s="80"/>
      <c r="P92" s="274">
        <v>2.12</v>
      </c>
      <c r="Q92" s="272">
        <v>12</v>
      </c>
      <c r="R92" s="278">
        <f>VLOOKUP(E92,PROFILY!$A$642:$M$739,4,FALSE)</f>
        <v>10.28</v>
      </c>
      <c r="S92" s="81">
        <f t="shared" si="7"/>
        <v>21.793600000000001</v>
      </c>
      <c r="T92" s="96">
        <f t="shared" si="8"/>
        <v>261.52320000000003</v>
      </c>
    </row>
    <row r="93" spans="1:20" ht="17.25" customHeight="1" x14ac:dyDescent="0.2">
      <c r="A93" s="327"/>
      <c r="B93" s="327"/>
      <c r="C93" s="97"/>
      <c r="D93" s="72" t="s">
        <v>69</v>
      </c>
      <c r="E93" s="72" t="str">
        <f>VLOOKUP($I93,DATA!$B$94:$D$108,3,FALSE)</f>
        <v>P10</v>
      </c>
      <c r="F93" s="77" t="s">
        <v>12</v>
      </c>
      <c r="G93" s="377">
        <v>300</v>
      </c>
      <c r="H93" s="377">
        <v>100</v>
      </c>
      <c r="I93" s="377">
        <v>10</v>
      </c>
      <c r="J93" s="371" t="s">
        <v>1001</v>
      </c>
      <c r="K93" s="378" t="s">
        <v>1200</v>
      </c>
      <c r="L93" s="76" t="s">
        <v>21</v>
      </c>
      <c r="M93" s="73"/>
      <c r="N93" s="73"/>
      <c r="O93" s="73"/>
      <c r="P93" s="275">
        <f>G93*H93*10^-6</f>
        <v>0.03</v>
      </c>
      <c r="Q93" s="373">
        <v>14</v>
      </c>
      <c r="R93" s="267">
        <f>VLOOKUP(F93,DATA!$G$94:$H$99,2,FALSE)*I93*10^-3</f>
        <v>78.5</v>
      </c>
      <c r="S93" s="74">
        <f t="shared" si="7"/>
        <v>2.355</v>
      </c>
      <c r="T93" s="98">
        <f t="shared" si="8"/>
        <v>32.97</v>
      </c>
    </row>
    <row r="94" spans="1:20" ht="17.25" customHeight="1" x14ac:dyDescent="0.2">
      <c r="A94" s="327"/>
      <c r="B94" s="327"/>
      <c r="C94" s="97"/>
      <c r="D94" s="72" t="s">
        <v>69</v>
      </c>
      <c r="E94" s="72" t="str">
        <f>VLOOKUP($I94,DATA!$B$94:$D$108,3,FALSE)</f>
        <v>P10</v>
      </c>
      <c r="F94" s="77" t="s">
        <v>12</v>
      </c>
      <c r="G94" s="377">
        <v>260</v>
      </c>
      <c r="H94" s="377">
        <v>260</v>
      </c>
      <c r="I94" s="377">
        <v>10</v>
      </c>
      <c r="J94" s="371" t="s">
        <v>1001</v>
      </c>
      <c r="K94" s="378" t="s">
        <v>1200</v>
      </c>
      <c r="L94" s="380" t="s">
        <v>21</v>
      </c>
      <c r="M94" s="379"/>
      <c r="N94" s="379"/>
      <c r="O94" s="379"/>
      <c r="P94" s="275">
        <f>G94*H94*10^-6</f>
        <v>6.7599999999999993E-2</v>
      </c>
      <c r="Q94" s="373">
        <v>2</v>
      </c>
      <c r="R94" s="267">
        <f>VLOOKUP(F94,DATA!$G$94:$H$99,2,FALSE)*I94*10^-3</f>
        <v>78.5</v>
      </c>
      <c r="S94" s="74">
        <f t="shared" si="7"/>
        <v>5.3065999999999995</v>
      </c>
      <c r="T94" s="98">
        <f t="shared" si="8"/>
        <v>10.613199999999999</v>
      </c>
    </row>
    <row r="95" spans="1:20" ht="17.25" customHeight="1" x14ac:dyDescent="0.2">
      <c r="A95" s="327"/>
      <c r="B95" s="327"/>
      <c r="C95" s="97"/>
      <c r="D95" s="72" t="s">
        <v>69</v>
      </c>
      <c r="E95" s="72" t="str">
        <f>VLOOKUP($I95,DATA!$B$94:$D$108,3,FALSE)</f>
        <v>P10</v>
      </c>
      <c r="F95" s="77" t="s">
        <v>12</v>
      </c>
      <c r="G95" s="377">
        <v>200</v>
      </c>
      <c r="H95" s="377">
        <v>60</v>
      </c>
      <c r="I95" s="377">
        <v>10</v>
      </c>
      <c r="J95" s="371" t="s">
        <v>1001</v>
      </c>
      <c r="K95" s="378" t="s">
        <v>1200</v>
      </c>
      <c r="L95" s="380" t="s">
        <v>21</v>
      </c>
      <c r="M95" s="379"/>
      <c r="N95" s="379"/>
      <c r="O95" s="379"/>
      <c r="P95" s="275">
        <f>G95*H95*10^-6</f>
        <v>1.2E-2</v>
      </c>
      <c r="Q95" s="373">
        <v>16</v>
      </c>
      <c r="R95" s="267">
        <f>VLOOKUP(F95,DATA!$G$94:$H$99,2,FALSE)*I95*10^-3</f>
        <v>78.5</v>
      </c>
      <c r="S95" s="74">
        <f t="shared" si="7"/>
        <v>0.94200000000000006</v>
      </c>
      <c r="T95" s="98">
        <f t="shared" si="8"/>
        <v>15.072000000000001</v>
      </c>
    </row>
    <row r="96" spans="1:20" ht="17.25" customHeight="1" x14ac:dyDescent="0.2">
      <c r="A96" s="327"/>
      <c r="B96" s="327"/>
      <c r="C96" s="97"/>
      <c r="D96" s="72" t="s">
        <v>69</v>
      </c>
      <c r="E96" s="72" t="str">
        <f>VLOOKUP($I96,DATA!$B$94:$D$108,3,FALSE)</f>
        <v>P10</v>
      </c>
      <c r="F96" s="77" t="s">
        <v>12</v>
      </c>
      <c r="G96" s="377">
        <v>450</v>
      </c>
      <c r="H96" s="377">
        <v>100</v>
      </c>
      <c r="I96" s="377">
        <v>10</v>
      </c>
      <c r="J96" s="371" t="s">
        <v>1001</v>
      </c>
      <c r="K96" s="378" t="s">
        <v>1200</v>
      </c>
      <c r="L96" s="380" t="s">
        <v>21</v>
      </c>
      <c r="M96" s="379"/>
      <c r="N96" s="379"/>
      <c r="O96" s="379"/>
      <c r="P96" s="275">
        <f>G96*H96*10^-6</f>
        <v>4.4999999999999998E-2</v>
      </c>
      <c r="Q96" s="373">
        <v>1</v>
      </c>
      <c r="R96" s="267">
        <f>VLOOKUP(F96,DATA!$G$94:$H$99,2,FALSE)*I96*10^-3</f>
        <v>78.5</v>
      </c>
      <c r="S96" s="74">
        <f t="shared" si="7"/>
        <v>3.5324999999999998</v>
      </c>
      <c r="T96" s="98">
        <f t="shared" si="8"/>
        <v>3.5324999999999998</v>
      </c>
    </row>
    <row r="97" spans="1:20" ht="17.25" customHeight="1" x14ac:dyDescent="0.2">
      <c r="A97" s="327"/>
      <c r="B97" s="327"/>
      <c r="C97" s="97"/>
      <c r="D97" s="72" t="s">
        <v>69</v>
      </c>
      <c r="E97" s="72" t="str">
        <f>VLOOKUP($I97,DATA!$B$94:$D$108,3,FALSE)</f>
        <v>P10</v>
      </c>
      <c r="F97" s="77" t="s">
        <v>12</v>
      </c>
      <c r="G97" s="377">
        <v>300</v>
      </c>
      <c r="H97" s="377">
        <v>60</v>
      </c>
      <c r="I97" s="377">
        <v>10</v>
      </c>
      <c r="J97" s="371" t="s">
        <v>1001</v>
      </c>
      <c r="K97" s="378" t="s">
        <v>1200</v>
      </c>
      <c r="L97" s="380" t="s">
        <v>21</v>
      </c>
      <c r="M97" s="379"/>
      <c r="N97" s="379"/>
      <c r="O97" s="379"/>
      <c r="P97" s="275">
        <f>G97*H97*10^-6</f>
        <v>1.7999999999999999E-2</v>
      </c>
      <c r="Q97" s="373">
        <v>2</v>
      </c>
      <c r="R97" s="267">
        <f>VLOOKUP(F97,DATA!$G$94:$H$99,2,FALSE)*I97*10^-3</f>
        <v>78.5</v>
      </c>
      <c r="S97" s="74">
        <f t="shared" si="7"/>
        <v>1.4129999999999998</v>
      </c>
      <c r="T97" s="98">
        <f t="shared" si="8"/>
        <v>2.8259999999999996</v>
      </c>
    </row>
    <row r="98" spans="1:20" ht="17.25" customHeight="1" x14ac:dyDescent="0.2">
      <c r="A98" s="327"/>
      <c r="B98" s="327" t="s">
        <v>915</v>
      </c>
      <c r="C98" s="95"/>
      <c r="D98" s="77" t="s">
        <v>1116</v>
      </c>
      <c r="E98" s="272" t="s">
        <v>1125</v>
      </c>
      <c r="F98" s="77" t="s">
        <v>12</v>
      </c>
      <c r="G98" s="370"/>
      <c r="H98" s="370"/>
      <c r="I98" s="370"/>
      <c r="J98" s="371" t="s">
        <v>1001</v>
      </c>
      <c r="K98" s="378" t="s">
        <v>1200</v>
      </c>
      <c r="L98" s="371" t="s">
        <v>13</v>
      </c>
      <c r="M98" s="80"/>
      <c r="N98" s="80"/>
      <c r="O98" s="80"/>
      <c r="P98" s="274">
        <v>0.73</v>
      </c>
      <c r="Q98" s="272">
        <v>2</v>
      </c>
      <c r="R98" s="278">
        <f>VLOOKUP(E98,PROFILY!$A$642:$M$739,4,FALSE)</f>
        <v>10.28</v>
      </c>
      <c r="S98" s="81">
        <f t="shared" si="7"/>
        <v>7.5043999999999995</v>
      </c>
      <c r="T98" s="96">
        <f t="shared" si="8"/>
        <v>15.008799999999999</v>
      </c>
    </row>
    <row r="99" spans="1:20" ht="17.25" customHeight="1" x14ac:dyDescent="0.2">
      <c r="A99" s="327"/>
      <c r="B99" s="327" t="s">
        <v>915</v>
      </c>
      <c r="C99" s="95"/>
      <c r="D99" s="77" t="s">
        <v>1116</v>
      </c>
      <c r="E99" s="272" t="s">
        <v>1125</v>
      </c>
      <c r="F99" s="77" t="s">
        <v>12</v>
      </c>
      <c r="G99" s="370"/>
      <c r="H99" s="370"/>
      <c r="I99" s="370"/>
      <c r="J99" s="371" t="s">
        <v>1001</v>
      </c>
      <c r="K99" s="378" t="s">
        <v>1200</v>
      </c>
      <c r="L99" s="371" t="s">
        <v>13</v>
      </c>
      <c r="M99" s="80"/>
      <c r="N99" s="80"/>
      <c r="O99" s="80"/>
      <c r="P99" s="274">
        <f>11.13+1.97</f>
        <v>13.100000000000001</v>
      </c>
      <c r="Q99" s="272">
        <v>1</v>
      </c>
      <c r="R99" s="278">
        <f>VLOOKUP(E99,PROFILY!$A$642:$M$739,4,FALSE)</f>
        <v>10.28</v>
      </c>
      <c r="S99" s="81">
        <f t="shared" si="7"/>
        <v>134.66800000000001</v>
      </c>
      <c r="T99" s="96">
        <f t="shared" si="8"/>
        <v>134.66800000000001</v>
      </c>
    </row>
    <row r="100" spans="1:20" ht="17.25" customHeight="1" x14ac:dyDescent="0.2">
      <c r="A100" s="327"/>
      <c r="B100" s="327"/>
      <c r="C100" s="97"/>
      <c r="D100" s="72" t="s">
        <v>1126</v>
      </c>
      <c r="E100" s="114" t="s">
        <v>343</v>
      </c>
      <c r="F100" s="72" t="s">
        <v>12</v>
      </c>
      <c r="G100" s="72"/>
      <c r="H100" s="377"/>
      <c r="I100" s="372"/>
      <c r="J100" s="371" t="s">
        <v>1001</v>
      </c>
      <c r="K100" s="378" t="s">
        <v>1200</v>
      </c>
      <c r="L100" s="380" t="s">
        <v>13</v>
      </c>
      <c r="M100" s="73"/>
      <c r="N100" s="73"/>
      <c r="O100" s="73"/>
      <c r="P100" s="275">
        <v>2.13</v>
      </c>
      <c r="Q100" s="373">
        <v>4</v>
      </c>
      <c r="R100" s="267">
        <f>VLOOKUP(E100,PROFILY!$A$87:$X$102,2,FALSE)</f>
        <v>8.64</v>
      </c>
      <c r="S100" s="74">
        <f>+P100*R100</f>
        <v>18.403200000000002</v>
      </c>
      <c r="T100" s="98">
        <f>Q100*S100</f>
        <v>73.612800000000007</v>
      </c>
    </row>
    <row r="101" spans="1:20" ht="17.25" customHeight="1" x14ac:dyDescent="0.2">
      <c r="A101" s="327"/>
      <c r="B101" s="327"/>
      <c r="C101" s="95" t="s">
        <v>1113</v>
      </c>
      <c r="D101" s="77" t="s">
        <v>1116</v>
      </c>
      <c r="E101" s="272" t="s">
        <v>1118</v>
      </c>
      <c r="F101" s="77" t="s">
        <v>12</v>
      </c>
      <c r="G101" s="370"/>
      <c r="H101" s="370"/>
      <c r="I101" s="370"/>
      <c r="J101" s="371" t="s">
        <v>1001</v>
      </c>
      <c r="K101" s="378" t="s">
        <v>1200</v>
      </c>
      <c r="L101" s="371" t="s">
        <v>13</v>
      </c>
      <c r="M101" s="80"/>
      <c r="N101" s="80"/>
      <c r="O101" s="80"/>
      <c r="P101" s="274">
        <v>5.84</v>
      </c>
      <c r="Q101" s="272">
        <v>2</v>
      </c>
      <c r="R101" s="278">
        <f>VLOOKUP(E101,PROFILY!$A$739:$E$840,5,FALSE)</f>
        <v>5.64</v>
      </c>
      <c r="S101" s="81">
        <f>+P101*R101</f>
        <v>32.937599999999996</v>
      </c>
      <c r="T101" s="96">
        <f>+Q101*S101</f>
        <v>65.875199999999992</v>
      </c>
    </row>
    <row r="102" spans="1:20" ht="17.25" customHeight="1" thickBot="1" x14ac:dyDescent="0.25">
      <c r="A102" s="327"/>
      <c r="B102" s="327"/>
      <c r="C102" s="99" t="s">
        <v>1107</v>
      </c>
      <c r="D102" s="287" t="s">
        <v>891</v>
      </c>
      <c r="E102" s="100">
        <v>12</v>
      </c>
      <c r="F102" s="100" t="s">
        <v>913</v>
      </c>
      <c r="G102" s="348"/>
      <c r="H102" s="348"/>
      <c r="I102" s="375" t="s">
        <v>1146</v>
      </c>
      <c r="J102" s="348"/>
      <c r="K102" s="113"/>
      <c r="L102" s="101" t="s">
        <v>13</v>
      </c>
      <c r="M102" s="102"/>
      <c r="N102" s="102"/>
      <c r="O102" s="102"/>
      <c r="P102" s="286">
        <v>75.62</v>
      </c>
      <c r="Q102" s="374">
        <v>1</v>
      </c>
      <c r="R102" s="279">
        <f>PI()*I102^2/4*7800/10^6</f>
        <v>0.88215921712801393</v>
      </c>
      <c r="S102" s="366">
        <f>+P102*R102</f>
        <v>66.708879999220414</v>
      </c>
      <c r="T102" s="98">
        <f>Q102*S102</f>
        <v>66.708879999220414</v>
      </c>
    </row>
    <row r="103" spans="1:20" ht="17.25" customHeight="1" thickBot="1" x14ac:dyDescent="0.25">
      <c r="A103" s="327"/>
      <c r="B103" s="327"/>
      <c r="C103" s="59"/>
      <c r="D103" s="34"/>
      <c r="E103" s="40"/>
      <c r="F103" s="265"/>
      <c r="G103" s="265"/>
      <c r="H103" s="37"/>
      <c r="I103" s="47"/>
      <c r="J103" s="35"/>
      <c r="K103" s="35"/>
      <c r="L103" s="40"/>
      <c r="M103" s="41"/>
      <c r="N103" s="41"/>
      <c r="O103" s="41"/>
      <c r="P103" s="276"/>
      <c r="Q103" s="43"/>
      <c r="R103" s="44"/>
      <c r="S103" s="48"/>
      <c r="T103" s="71">
        <f>SUM(T91:T102)</f>
        <v>726.20337999922049</v>
      </c>
    </row>
    <row r="104" spans="1:20" ht="17.25" customHeight="1" thickBot="1" x14ac:dyDescent="0.25">
      <c r="A104" s="327"/>
      <c r="B104" s="327"/>
      <c r="C104" s="59"/>
      <c r="D104" s="34"/>
      <c r="E104" s="40"/>
      <c r="F104" s="265"/>
      <c r="G104" s="265"/>
      <c r="H104" s="37"/>
      <c r="I104" s="47"/>
      <c r="J104" s="35"/>
      <c r="K104" s="35"/>
      <c r="L104" s="40"/>
      <c r="M104" s="41"/>
      <c r="N104" s="41"/>
      <c r="O104" s="41"/>
      <c r="P104" s="276"/>
      <c r="Q104" s="43"/>
      <c r="R104" s="44"/>
      <c r="S104" s="48"/>
      <c r="T104" s="70"/>
    </row>
    <row r="105" spans="1:20" ht="17.25" customHeight="1" thickBot="1" x14ac:dyDescent="0.25">
      <c r="A105" s="327"/>
      <c r="B105" s="327"/>
      <c r="C105" s="82" t="s">
        <v>1124</v>
      </c>
      <c r="D105" s="83" t="s">
        <v>217</v>
      </c>
      <c r="E105" s="83" t="s">
        <v>63</v>
      </c>
      <c r="F105" s="84"/>
      <c r="G105" s="84"/>
      <c r="H105" s="85"/>
      <c r="I105" s="86"/>
      <c r="J105" s="87"/>
      <c r="K105" s="87"/>
      <c r="L105" s="88"/>
      <c r="M105" s="89"/>
      <c r="N105" s="89"/>
      <c r="O105" s="89"/>
      <c r="P105" s="90"/>
      <c r="Q105" s="91"/>
      <c r="R105" s="92"/>
      <c r="S105" s="93"/>
      <c r="T105" s="94">
        <f>T110</f>
        <v>81.848523348269836</v>
      </c>
    </row>
    <row r="106" spans="1:20" ht="17.25" customHeight="1" thickTop="1" x14ac:dyDescent="0.2">
      <c r="A106" s="327"/>
      <c r="B106" s="327"/>
      <c r="C106" s="97"/>
      <c r="D106" s="49" t="s">
        <v>891</v>
      </c>
      <c r="E106" s="72" t="s">
        <v>547</v>
      </c>
      <c r="F106" s="77" t="s">
        <v>12</v>
      </c>
      <c r="G106" s="347"/>
      <c r="H106" s="347"/>
      <c r="I106" s="347"/>
      <c r="J106" s="371" t="s">
        <v>1001</v>
      </c>
      <c r="K106" s="378" t="s">
        <v>1200</v>
      </c>
      <c r="L106" s="76" t="s">
        <v>13</v>
      </c>
      <c r="M106" s="73"/>
      <c r="N106" s="73"/>
      <c r="O106" s="73"/>
      <c r="P106" s="275">
        <v>4.92</v>
      </c>
      <c r="Q106" s="373">
        <v>1</v>
      </c>
      <c r="R106" s="267">
        <f>VLOOKUP(E106,PROFILY!$A$108:$M$628,4,FALSE)</f>
        <v>11.8</v>
      </c>
      <c r="S106" s="74">
        <f>+P106*R106</f>
        <v>58.056000000000004</v>
      </c>
      <c r="T106" s="98">
        <f>Q106*S106</f>
        <v>58.056000000000004</v>
      </c>
    </row>
    <row r="107" spans="1:20" ht="17.25" customHeight="1" x14ac:dyDescent="0.2">
      <c r="A107" s="327"/>
      <c r="B107" s="327"/>
      <c r="C107" s="97"/>
      <c r="D107" s="72" t="s">
        <v>69</v>
      </c>
      <c r="E107" s="72" t="str">
        <f>VLOOKUP($I107,DATA!$B$94:$D$108,3,FALSE)</f>
        <v>P10</v>
      </c>
      <c r="F107" s="77" t="s">
        <v>12</v>
      </c>
      <c r="G107" s="377">
        <v>260</v>
      </c>
      <c r="H107" s="377">
        <v>260</v>
      </c>
      <c r="I107" s="377">
        <v>10</v>
      </c>
      <c r="J107" s="371" t="s">
        <v>1001</v>
      </c>
      <c r="K107" s="378" t="s">
        <v>1200</v>
      </c>
      <c r="L107" s="76" t="s">
        <v>21</v>
      </c>
      <c r="M107" s="73"/>
      <c r="N107" s="73"/>
      <c r="O107" s="73"/>
      <c r="P107" s="275">
        <f>G107*H107*10^-6</f>
        <v>6.7599999999999993E-2</v>
      </c>
      <c r="Q107" s="373">
        <v>3</v>
      </c>
      <c r="R107" s="267">
        <f>VLOOKUP(F107,DATA!$G$94:$H$99,2,FALSE)*I107*10^-3</f>
        <v>78.5</v>
      </c>
      <c r="S107" s="74">
        <f>+P107*R107</f>
        <v>5.3065999999999995</v>
      </c>
      <c r="T107" s="98">
        <f>+Q107*S107</f>
        <v>15.919799999999999</v>
      </c>
    </row>
    <row r="108" spans="1:20" ht="17.25" customHeight="1" x14ac:dyDescent="0.2">
      <c r="A108" s="327"/>
      <c r="B108" s="327"/>
      <c r="C108" s="97"/>
      <c r="D108" s="72" t="s">
        <v>58</v>
      </c>
      <c r="E108" s="72" t="str">
        <f>VLOOKUP($I108,DATA!$B$94:$D$108,3,FALSE)</f>
        <v>P15</v>
      </c>
      <c r="F108" s="77" t="s">
        <v>12</v>
      </c>
      <c r="G108" s="377">
        <v>300</v>
      </c>
      <c r="H108" s="377">
        <v>100</v>
      </c>
      <c r="I108" s="377">
        <v>15</v>
      </c>
      <c r="J108" s="371" t="s">
        <v>1001</v>
      </c>
      <c r="K108" s="378" t="s">
        <v>1200</v>
      </c>
      <c r="L108" s="76" t="s">
        <v>21</v>
      </c>
      <c r="M108" s="73"/>
      <c r="N108" s="73"/>
      <c r="O108" s="73"/>
      <c r="P108" s="275">
        <f>G108*H108*10^-6</f>
        <v>0.03</v>
      </c>
      <c r="Q108" s="373">
        <v>1</v>
      </c>
      <c r="R108" s="267">
        <f>VLOOKUP(F108,DATA!$G$94:$H$99,2,FALSE)*I108*10^-3</f>
        <v>117.75</v>
      </c>
      <c r="S108" s="74">
        <f>+P108*R108</f>
        <v>3.5324999999999998</v>
      </c>
      <c r="T108" s="98">
        <f>+Q108*S108</f>
        <v>3.5324999999999998</v>
      </c>
    </row>
    <row r="109" spans="1:20" ht="17.25" customHeight="1" thickBot="1" x14ac:dyDescent="0.25">
      <c r="A109" s="327"/>
      <c r="B109" s="327"/>
      <c r="C109" s="99" t="s">
        <v>1107</v>
      </c>
      <c r="D109" s="287" t="s">
        <v>891</v>
      </c>
      <c r="E109" s="100">
        <v>12</v>
      </c>
      <c r="F109" s="100" t="s">
        <v>913</v>
      </c>
      <c r="G109" s="348"/>
      <c r="H109" s="348"/>
      <c r="I109" s="375" t="s">
        <v>1146</v>
      </c>
      <c r="J109" s="348"/>
      <c r="K109" s="113"/>
      <c r="L109" s="101" t="s">
        <v>13</v>
      </c>
      <c r="M109" s="102"/>
      <c r="N109" s="102"/>
      <c r="O109" s="102"/>
      <c r="P109" s="286">
        <v>4.92</v>
      </c>
      <c r="Q109" s="374">
        <v>1</v>
      </c>
      <c r="R109" s="279">
        <f>PI()*I109^2/4*7800/10^6</f>
        <v>0.88215921712801393</v>
      </c>
      <c r="S109" s="366">
        <f>+P109*R109</f>
        <v>4.340223348269828</v>
      </c>
      <c r="T109" s="98">
        <f>Q109*S109</f>
        <v>4.340223348269828</v>
      </c>
    </row>
    <row r="110" spans="1:20" ht="17.25" customHeight="1" thickBot="1" x14ac:dyDescent="0.25">
      <c r="A110" s="327"/>
      <c r="B110" s="327"/>
      <c r="C110" s="59"/>
      <c r="D110" s="34"/>
      <c r="E110" s="40"/>
      <c r="F110" s="265"/>
      <c r="G110" s="265"/>
      <c r="H110" s="37"/>
      <c r="I110" s="47"/>
      <c r="J110" s="35"/>
      <c r="K110" s="35"/>
      <c r="L110" s="40"/>
      <c r="M110" s="41"/>
      <c r="N110" s="41"/>
      <c r="O110" s="41"/>
      <c r="P110" s="276"/>
      <c r="Q110" s="43"/>
      <c r="R110" s="44"/>
      <c r="S110" s="48"/>
      <c r="T110" s="71">
        <f>SUM(T106:T109)</f>
        <v>81.848523348269836</v>
      </c>
    </row>
    <row r="111" spans="1:20" ht="17.25" customHeight="1" thickBot="1" x14ac:dyDescent="0.25">
      <c r="A111" s="327"/>
      <c r="B111" s="327"/>
      <c r="C111" s="59"/>
      <c r="D111" s="34"/>
      <c r="E111" s="40"/>
      <c r="F111" s="265"/>
      <c r="G111" s="265"/>
      <c r="H111" s="37"/>
      <c r="I111" s="47"/>
      <c r="J111" s="35"/>
      <c r="K111" s="35"/>
      <c r="L111" s="40"/>
      <c r="M111" s="41"/>
      <c r="N111" s="41"/>
      <c r="O111" s="41"/>
      <c r="P111" s="276"/>
      <c r="Q111" s="43"/>
      <c r="R111" s="44"/>
      <c r="S111" s="48"/>
      <c r="T111" s="70"/>
    </row>
    <row r="112" spans="1:20" ht="17.25" customHeight="1" thickBot="1" x14ac:dyDescent="0.25">
      <c r="C112" s="82" t="s">
        <v>60</v>
      </c>
      <c r="D112" s="83" t="s">
        <v>1123</v>
      </c>
      <c r="E112" s="83" t="s">
        <v>63</v>
      </c>
      <c r="F112" s="266"/>
      <c r="G112" s="266"/>
      <c r="H112" s="85"/>
      <c r="I112" s="86"/>
      <c r="J112" s="87"/>
      <c r="K112" s="87"/>
      <c r="L112" s="88"/>
      <c r="M112" s="89"/>
      <c r="N112" s="89"/>
      <c r="O112" s="89"/>
      <c r="P112" s="277"/>
      <c r="Q112" s="91"/>
      <c r="R112" s="92"/>
      <c r="S112" s="93"/>
      <c r="T112" s="94">
        <f>T116</f>
        <v>29.4375</v>
      </c>
    </row>
    <row r="113" spans="1:20" ht="17.25" customHeight="1" thickTop="1" x14ac:dyDescent="0.2">
      <c r="C113" s="95"/>
      <c r="D113" s="78" t="s">
        <v>61</v>
      </c>
      <c r="E113" s="291" t="str">
        <f>VLOOKUP($I113,DATA!$B$94:$D$108,3,FALSE)</f>
        <v>P20</v>
      </c>
      <c r="F113" s="77" t="s">
        <v>12</v>
      </c>
      <c r="G113" s="370">
        <v>300</v>
      </c>
      <c r="H113" s="370">
        <v>300</v>
      </c>
      <c r="I113" s="370">
        <v>20</v>
      </c>
      <c r="J113" s="371" t="s">
        <v>1001</v>
      </c>
      <c r="K113" s="378" t="s">
        <v>1200</v>
      </c>
      <c r="L113" s="79" t="s">
        <v>21</v>
      </c>
      <c r="M113" s="80"/>
      <c r="N113" s="80"/>
      <c r="O113" s="80"/>
      <c r="P113" s="274">
        <f>G113*H113*10^-6</f>
        <v>0.09</v>
      </c>
      <c r="Q113" s="272">
        <v>1</v>
      </c>
      <c r="R113" s="278">
        <f>VLOOKUP(F113,DATA!$G$94:$H$99,2,FALSE)*I113*10^-3</f>
        <v>157</v>
      </c>
      <c r="S113" s="81">
        <f t="shared" ref="S113:T115" si="9">+P113*R113</f>
        <v>14.129999999999999</v>
      </c>
      <c r="T113" s="96">
        <f t="shared" si="9"/>
        <v>14.129999999999999</v>
      </c>
    </row>
    <row r="114" spans="1:20" ht="17.25" customHeight="1" x14ac:dyDescent="0.2">
      <c r="C114" s="285"/>
      <c r="D114" s="62" t="s">
        <v>58</v>
      </c>
      <c r="E114" s="292" t="str">
        <f>VLOOKUP($I114,DATA!$B$94:$D$108,3,FALSE)</f>
        <v>P12</v>
      </c>
      <c r="F114" s="77" t="s">
        <v>12</v>
      </c>
      <c r="G114" s="370">
        <v>250</v>
      </c>
      <c r="H114" s="370">
        <v>200</v>
      </c>
      <c r="I114" s="370">
        <v>12</v>
      </c>
      <c r="J114" s="371" t="s">
        <v>1001</v>
      </c>
      <c r="K114" s="378" t="s">
        <v>1200</v>
      </c>
      <c r="L114" s="76" t="s">
        <v>21</v>
      </c>
      <c r="M114" s="73"/>
      <c r="N114" s="73"/>
      <c r="O114" s="73"/>
      <c r="P114" s="274">
        <f t="shared" ref="P114:P115" si="10">G114*H114*10^-6</f>
        <v>4.9999999999999996E-2</v>
      </c>
      <c r="Q114" s="373">
        <v>1</v>
      </c>
      <c r="R114" s="267">
        <f>VLOOKUP(F114,DATA!$G$94:$H$99,2,FALSE)*I114*10^-3</f>
        <v>94.2</v>
      </c>
      <c r="S114" s="74">
        <f t="shared" si="9"/>
        <v>4.71</v>
      </c>
      <c r="T114" s="98">
        <f t="shared" si="9"/>
        <v>4.71</v>
      </c>
    </row>
    <row r="115" spans="1:20" ht="17.25" customHeight="1" thickBot="1" x14ac:dyDescent="0.25">
      <c r="C115" s="280"/>
      <c r="D115" s="63" t="s">
        <v>68</v>
      </c>
      <c r="E115" s="293" t="str">
        <f>VLOOKUP($I115,DATA!$B$94:$D$108,3,FALSE)</f>
        <v>P15</v>
      </c>
      <c r="F115" s="100" t="s">
        <v>12</v>
      </c>
      <c r="G115" s="376">
        <v>150</v>
      </c>
      <c r="H115" s="376">
        <v>150</v>
      </c>
      <c r="I115" s="376">
        <v>15</v>
      </c>
      <c r="J115" s="371" t="s">
        <v>1001</v>
      </c>
      <c r="K115" s="378" t="s">
        <v>1200</v>
      </c>
      <c r="L115" s="281" t="s">
        <v>21</v>
      </c>
      <c r="M115" s="282"/>
      <c r="N115" s="282"/>
      <c r="O115" s="282"/>
      <c r="P115" s="286">
        <f t="shared" si="10"/>
        <v>2.2499999999999999E-2</v>
      </c>
      <c r="Q115" s="382">
        <v>4</v>
      </c>
      <c r="R115" s="279">
        <f>VLOOKUP(F115,DATA!$G$94:$H$99,2,FALSE)*I115*10^-3</f>
        <v>117.75</v>
      </c>
      <c r="S115" s="283">
        <f t="shared" si="9"/>
        <v>2.649375</v>
      </c>
      <c r="T115" s="284">
        <f t="shared" si="9"/>
        <v>10.5975</v>
      </c>
    </row>
    <row r="116" spans="1:20" ht="17.25" customHeight="1" thickBot="1" x14ac:dyDescent="0.25">
      <c r="C116" s="59"/>
      <c r="D116" s="34"/>
      <c r="E116" s="35"/>
      <c r="F116" s="265"/>
      <c r="G116" s="265"/>
      <c r="H116" s="37"/>
      <c r="I116" s="47"/>
      <c r="J116" s="35"/>
      <c r="K116" s="35"/>
      <c r="L116" s="40"/>
      <c r="M116" s="41"/>
      <c r="N116" s="41"/>
      <c r="O116" s="41"/>
      <c r="P116" s="276"/>
      <c r="Q116" s="43"/>
      <c r="R116" s="44"/>
      <c r="S116" s="48"/>
      <c r="T116" s="71">
        <f>SUM(T113:T115)</f>
        <v>29.4375</v>
      </c>
    </row>
    <row r="117" spans="1:20" ht="17.25" customHeight="1" thickBot="1" x14ac:dyDescent="0.25">
      <c r="A117" s="327"/>
      <c r="B117" s="327"/>
      <c r="C117" s="59"/>
      <c r="D117" s="34"/>
      <c r="E117" s="35"/>
      <c r="F117" s="265"/>
      <c r="G117" s="265"/>
      <c r="H117" s="37"/>
      <c r="I117" s="47"/>
      <c r="J117" s="35"/>
      <c r="K117" s="35"/>
      <c r="L117" s="40"/>
      <c r="M117" s="41"/>
      <c r="N117" s="41"/>
      <c r="O117" s="41"/>
      <c r="P117" s="276"/>
      <c r="Q117" s="43"/>
      <c r="R117" s="44"/>
      <c r="S117" s="48"/>
      <c r="T117" s="381"/>
    </row>
    <row r="118" spans="1:20" ht="17.25" customHeight="1" thickBot="1" x14ac:dyDescent="0.25">
      <c r="A118" s="327"/>
      <c r="B118" s="327"/>
      <c r="C118" s="82" t="s">
        <v>60</v>
      </c>
      <c r="D118" s="83" t="s">
        <v>1127</v>
      </c>
      <c r="E118" s="83" t="s">
        <v>63</v>
      </c>
      <c r="F118" s="266"/>
      <c r="G118" s="266"/>
      <c r="H118" s="85"/>
      <c r="I118" s="86"/>
      <c r="J118" s="87"/>
      <c r="K118" s="87"/>
      <c r="L118" s="88"/>
      <c r="M118" s="89"/>
      <c r="N118" s="89"/>
      <c r="O118" s="89"/>
      <c r="P118" s="277"/>
      <c r="Q118" s="91"/>
      <c r="R118" s="92"/>
      <c r="S118" s="93"/>
      <c r="T118" s="94">
        <f>T121</f>
        <v>6.1230000000000002</v>
      </c>
    </row>
    <row r="119" spans="1:20" ht="17.25" customHeight="1" thickTop="1" x14ac:dyDescent="0.2">
      <c r="A119" s="327"/>
      <c r="B119" s="327"/>
      <c r="C119" s="95"/>
      <c r="D119" s="78" t="s">
        <v>61</v>
      </c>
      <c r="E119" s="291" t="str">
        <f>VLOOKUP($I119,DATA!$B$94:$D$108,3,FALSE)</f>
        <v>P15</v>
      </c>
      <c r="F119" s="77" t="s">
        <v>12</v>
      </c>
      <c r="G119" s="370">
        <v>200</v>
      </c>
      <c r="H119" s="370">
        <v>200</v>
      </c>
      <c r="I119" s="370">
        <v>15</v>
      </c>
      <c r="J119" s="371" t="s">
        <v>1001</v>
      </c>
      <c r="K119" s="378" t="s">
        <v>1200</v>
      </c>
      <c r="L119" s="79" t="s">
        <v>21</v>
      </c>
      <c r="M119" s="80"/>
      <c r="N119" s="80"/>
      <c r="O119" s="80"/>
      <c r="P119" s="274">
        <f>G119*H119*10^-6</f>
        <v>0.04</v>
      </c>
      <c r="Q119" s="272">
        <v>1</v>
      </c>
      <c r="R119" s="278">
        <f>VLOOKUP(F119,DATA!$G$94:$H$99,2,FALSE)*I119*10^-3</f>
        <v>117.75</v>
      </c>
      <c r="S119" s="81">
        <f t="shared" ref="S119:S120" si="11">+P119*R119</f>
        <v>4.71</v>
      </c>
      <c r="T119" s="96">
        <f t="shared" ref="T119:T120" si="12">+Q119*S119</f>
        <v>4.71</v>
      </c>
    </row>
    <row r="120" spans="1:20" ht="17.25" customHeight="1" thickBot="1" x14ac:dyDescent="0.25">
      <c r="A120" s="327"/>
      <c r="B120" s="327"/>
      <c r="C120" s="105"/>
      <c r="D120" s="106" t="s">
        <v>58</v>
      </c>
      <c r="E120" s="287" t="str">
        <f>VLOOKUP($I120,DATA!$B$94:$D$108,3,FALSE)</f>
        <v>P12</v>
      </c>
      <c r="F120" s="100" t="s">
        <v>12</v>
      </c>
      <c r="G120" s="376">
        <v>150</v>
      </c>
      <c r="H120" s="376">
        <v>100</v>
      </c>
      <c r="I120" s="376">
        <v>12</v>
      </c>
      <c r="J120" s="371" t="s">
        <v>1001</v>
      </c>
      <c r="K120" s="378" t="s">
        <v>1200</v>
      </c>
      <c r="L120" s="101" t="s">
        <v>21</v>
      </c>
      <c r="M120" s="102"/>
      <c r="N120" s="102"/>
      <c r="O120" s="102"/>
      <c r="P120" s="286">
        <f t="shared" ref="P120" si="13">G120*H120*10^-6</f>
        <v>1.4999999999999999E-2</v>
      </c>
      <c r="Q120" s="374">
        <v>1</v>
      </c>
      <c r="R120" s="279">
        <f>VLOOKUP(F120,DATA!$G$94:$H$99,2,FALSE)*I120*10^-3</f>
        <v>94.2</v>
      </c>
      <c r="S120" s="391">
        <f t="shared" si="11"/>
        <v>1.413</v>
      </c>
      <c r="T120" s="98">
        <f t="shared" si="12"/>
        <v>1.413</v>
      </c>
    </row>
    <row r="121" spans="1:20" ht="17.25" customHeight="1" thickBot="1" x14ac:dyDescent="0.25">
      <c r="A121" s="327"/>
      <c r="B121" s="327"/>
      <c r="C121" s="59"/>
      <c r="D121" s="34"/>
      <c r="E121" s="35"/>
      <c r="F121" s="265" t="s">
        <v>1160</v>
      </c>
      <c r="G121" s="265"/>
      <c r="H121" s="37"/>
      <c r="I121" s="47"/>
      <c r="J121" s="35"/>
      <c r="K121" s="35"/>
      <c r="L121" s="40"/>
      <c r="M121" s="41"/>
      <c r="N121" s="41"/>
      <c r="O121" s="41"/>
      <c r="P121" s="276"/>
      <c r="Q121" s="43"/>
      <c r="R121" s="44"/>
      <c r="S121" s="48"/>
      <c r="T121" s="71">
        <f>SUM(T119:T120)</f>
        <v>6.1230000000000002</v>
      </c>
    </row>
    <row r="122" spans="1:20" ht="17.25" customHeight="1" thickBot="1" x14ac:dyDescent="0.25">
      <c r="A122" s="327"/>
      <c r="B122" s="327"/>
      <c r="C122" s="59"/>
      <c r="D122" s="34"/>
      <c r="E122" s="35"/>
      <c r="F122" s="265"/>
      <c r="G122" s="265"/>
      <c r="H122" s="37"/>
      <c r="I122" s="47"/>
      <c r="J122" s="35"/>
      <c r="K122" s="35"/>
      <c r="L122" s="40"/>
      <c r="M122" s="41"/>
      <c r="N122" s="41"/>
      <c r="O122" s="41"/>
      <c r="P122" s="276"/>
      <c r="Q122" s="43"/>
      <c r="R122" s="44"/>
      <c r="S122" s="48"/>
      <c r="T122" s="70"/>
    </row>
    <row r="123" spans="1:20" ht="17.25" customHeight="1" thickBot="1" x14ac:dyDescent="0.25">
      <c r="A123" s="327"/>
      <c r="B123" s="327"/>
      <c r="C123" s="82" t="s">
        <v>60</v>
      </c>
      <c r="D123" s="83" t="s">
        <v>1128</v>
      </c>
      <c r="E123" s="83" t="s">
        <v>63</v>
      </c>
      <c r="F123" s="266"/>
      <c r="G123" s="266"/>
      <c r="H123" s="85"/>
      <c r="I123" s="86"/>
      <c r="J123" s="87"/>
      <c r="K123" s="87"/>
      <c r="L123" s="88"/>
      <c r="M123" s="89"/>
      <c r="N123" s="89"/>
      <c r="O123" s="89"/>
      <c r="P123" s="277"/>
      <c r="Q123" s="91"/>
      <c r="R123" s="92"/>
      <c r="S123" s="93"/>
      <c r="T123" s="94">
        <f>T127</f>
        <v>32.577500000000001</v>
      </c>
    </row>
    <row r="124" spans="1:20" ht="17.25" customHeight="1" thickTop="1" x14ac:dyDescent="0.2">
      <c r="A124" s="327"/>
      <c r="B124" s="327"/>
      <c r="C124" s="95"/>
      <c r="D124" s="78" t="s">
        <v>61</v>
      </c>
      <c r="E124" s="291" t="str">
        <f>VLOOKUP($I124,DATA!$B$94:$D$108,3,FALSE)</f>
        <v>P20</v>
      </c>
      <c r="F124" s="77" t="s">
        <v>12</v>
      </c>
      <c r="G124" s="370">
        <v>300</v>
      </c>
      <c r="H124" s="370">
        <v>300</v>
      </c>
      <c r="I124" s="370">
        <v>20</v>
      </c>
      <c r="J124" s="371" t="s">
        <v>1001</v>
      </c>
      <c r="K124" s="378" t="s">
        <v>1200</v>
      </c>
      <c r="L124" s="79" t="s">
        <v>21</v>
      </c>
      <c r="M124" s="80"/>
      <c r="N124" s="80"/>
      <c r="O124" s="80"/>
      <c r="P124" s="274">
        <f>G124*H124*10^-6</f>
        <v>0.09</v>
      </c>
      <c r="Q124" s="272">
        <v>1</v>
      </c>
      <c r="R124" s="278">
        <f>VLOOKUP(F124,DATA!$G$94:$H$99,2,FALSE)*I124*10^-3</f>
        <v>157</v>
      </c>
      <c r="S124" s="81">
        <f t="shared" ref="S124:S126" si="14">+P124*R124</f>
        <v>14.129999999999999</v>
      </c>
      <c r="T124" s="96">
        <f t="shared" ref="T124:T126" si="15">+Q124*S124</f>
        <v>14.129999999999999</v>
      </c>
    </row>
    <row r="125" spans="1:20" ht="17.25" customHeight="1" x14ac:dyDescent="0.2">
      <c r="A125" s="327"/>
      <c r="B125" s="327"/>
      <c r="C125" s="285"/>
      <c r="D125" s="368" t="s">
        <v>58</v>
      </c>
      <c r="E125" s="292" t="str">
        <f>VLOOKUP($I125,DATA!$B$94:$D$108,3,FALSE)</f>
        <v>P20</v>
      </c>
      <c r="F125" s="77" t="s">
        <v>12</v>
      </c>
      <c r="G125" s="370">
        <v>250</v>
      </c>
      <c r="H125" s="370">
        <v>200</v>
      </c>
      <c r="I125" s="370">
        <v>20</v>
      </c>
      <c r="J125" s="371" t="s">
        <v>1001</v>
      </c>
      <c r="K125" s="378" t="s">
        <v>1200</v>
      </c>
      <c r="L125" s="76" t="s">
        <v>21</v>
      </c>
      <c r="M125" s="73"/>
      <c r="N125" s="73"/>
      <c r="O125" s="73"/>
      <c r="P125" s="274">
        <f t="shared" ref="P125:P126" si="16">G125*H125*10^-6</f>
        <v>4.9999999999999996E-2</v>
      </c>
      <c r="Q125" s="373">
        <v>1</v>
      </c>
      <c r="R125" s="267">
        <f>VLOOKUP(F125,DATA!$G$94:$H$99,2,FALSE)*I125*10^-3</f>
        <v>157</v>
      </c>
      <c r="S125" s="74">
        <f t="shared" si="14"/>
        <v>7.85</v>
      </c>
      <c r="T125" s="98">
        <f t="shared" si="15"/>
        <v>7.85</v>
      </c>
    </row>
    <row r="126" spans="1:20" ht="17.25" customHeight="1" thickBot="1" x14ac:dyDescent="0.25">
      <c r="A126" s="327"/>
      <c r="B126" s="327"/>
      <c r="C126" s="280"/>
      <c r="D126" s="63" t="s">
        <v>68</v>
      </c>
      <c r="E126" s="293" t="str">
        <f>VLOOKUP($I126,DATA!$B$94:$D$108,3,FALSE)</f>
        <v>P15</v>
      </c>
      <c r="F126" s="100" t="s">
        <v>12</v>
      </c>
      <c r="G126" s="376">
        <v>150</v>
      </c>
      <c r="H126" s="376">
        <v>150</v>
      </c>
      <c r="I126" s="376">
        <v>15</v>
      </c>
      <c r="J126" s="371" t="s">
        <v>1001</v>
      </c>
      <c r="K126" s="378" t="s">
        <v>1200</v>
      </c>
      <c r="L126" s="281" t="s">
        <v>21</v>
      </c>
      <c r="M126" s="282"/>
      <c r="N126" s="282"/>
      <c r="O126" s="282"/>
      <c r="P126" s="286">
        <f t="shared" si="16"/>
        <v>2.2499999999999999E-2</v>
      </c>
      <c r="Q126" s="382">
        <v>4</v>
      </c>
      <c r="R126" s="279">
        <f>VLOOKUP(F126,DATA!$G$94:$H$99,2,FALSE)*I126*10^-3</f>
        <v>117.75</v>
      </c>
      <c r="S126" s="283">
        <f t="shared" si="14"/>
        <v>2.649375</v>
      </c>
      <c r="T126" s="284">
        <f t="shared" si="15"/>
        <v>10.5975</v>
      </c>
    </row>
    <row r="127" spans="1:20" ht="17.25" customHeight="1" thickBot="1" x14ac:dyDescent="0.25">
      <c r="A127" s="327"/>
      <c r="B127" s="327"/>
      <c r="C127" s="59"/>
      <c r="D127" s="34"/>
      <c r="E127" s="35"/>
      <c r="F127" s="265"/>
      <c r="G127" s="265"/>
      <c r="H127" s="37"/>
      <c r="I127" s="47"/>
      <c r="J127" s="35"/>
      <c r="K127" s="35"/>
      <c r="L127" s="40"/>
      <c r="M127" s="41"/>
      <c r="N127" s="41"/>
      <c r="O127" s="41"/>
      <c r="P127" s="276"/>
      <c r="Q127" s="43"/>
      <c r="R127" s="44"/>
      <c r="S127" s="48"/>
      <c r="T127" s="71">
        <f>SUM(T124:T126)</f>
        <v>32.577500000000001</v>
      </c>
    </row>
    <row r="128" spans="1:20" ht="17.25" customHeight="1" thickBot="1" x14ac:dyDescent="0.25">
      <c r="A128" s="327"/>
      <c r="B128" s="327"/>
      <c r="C128" s="59"/>
      <c r="D128" s="34"/>
      <c r="E128" s="35"/>
      <c r="F128" s="265"/>
      <c r="G128" s="265"/>
      <c r="H128" s="37"/>
      <c r="I128" s="47"/>
      <c r="J128" s="35"/>
      <c r="K128" s="35"/>
      <c r="L128" s="40"/>
      <c r="M128" s="41"/>
      <c r="N128" s="41"/>
      <c r="O128" s="41"/>
      <c r="P128" s="276"/>
      <c r="Q128" s="43"/>
      <c r="R128" s="44"/>
      <c r="S128" s="48"/>
      <c r="T128" s="70"/>
    </row>
    <row r="129" spans="1:20" ht="17.25" customHeight="1" thickBot="1" x14ac:dyDescent="0.25">
      <c r="A129" s="327"/>
      <c r="B129" s="327"/>
      <c r="C129" s="82" t="s">
        <v>60</v>
      </c>
      <c r="D129" s="83" t="s">
        <v>1129</v>
      </c>
      <c r="E129" s="83" t="s">
        <v>63</v>
      </c>
      <c r="F129" s="266"/>
      <c r="G129" s="266"/>
      <c r="H129" s="85"/>
      <c r="I129" s="86"/>
      <c r="J129" s="87"/>
      <c r="K129" s="87"/>
      <c r="L129" s="88"/>
      <c r="M129" s="89"/>
      <c r="N129" s="89"/>
      <c r="O129" s="89"/>
      <c r="P129" s="277"/>
      <c r="Q129" s="91"/>
      <c r="R129" s="92"/>
      <c r="S129" s="93"/>
      <c r="T129" s="94">
        <f>T133</f>
        <v>40.427499999999995</v>
      </c>
    </row>
    <row r="130" spans="1:20" ht="17.25" customHeight="1" thickTop="1" x14ac:dyDescent="0.2">
      <c r="A130" s="327"/>
      <c r="B130" s="327"/>
      <c r="C130" s="95"/>
      <c r="D130" s="78" t="s">
        <v>61</v>
      </c>
      <c r="E130" s="291" t="str">
        <f>VLOOKUP($I130,DATA!$B$94:$D$108,3,FALSE)</f>
        <v>P20</v>
      </c>
      <c r="F130" s="77" t="s">
        <v>12</v>
      </c>
      <c r="G130" s="370">
        <v>300</v>
      </c>
      <c r="H130" s="370">
        <v>300</v>
      </c>
      <c r="I130" s="370">
        <v>20</v>
      </c>
      <c r="J130" s="371" t="s">
        <v>1001</v>
      </c>
      <c r="K130" s="378" t="s">
        <v>1200</v>
      </c>
      <c r="L130" s="79" t="s">
        <v>21</v>
      </c>
      <c r="M130" s="80"/>
      <c r="N130" s="80"/>
      <c r="O130" s="80"/>
      <c r="P130" s="274">
        <f>G130*H130*10^-6</f>
        <v>0.09</v>
      </c>
      <c r="Q130" s="272">
        <v>1</v>
      </c>
      <c r="R130" s="278">
        <f>VLOOKUP(F130,DATA!$G$94:$H$99,2,FALSE)*I130*10^-3</f>
        <v>157</v>
      </c>
      <c r="S130" s="81">
        <f t="shared" ref="S130:S132" si="17">+P130*R130</f>
        <v>14.129999999999999</v>
      </c>
      <c r="T130" s="96">
        <f t="shared" ref="T130:T132" si="18">+Q130*S130</f>
        <v>14.129999999999999</v>
      </c>
    </row>
    <row r="131" spans="1:20" ht="17.25" customHeight="1" x14ac:dyDescent="0.2">
      <c r="A131" s="327"/>
      <c r="B131" s="327"/>
      <c r="C131" s="285"/>
      <c r="D131" s="368" t="s">
        <v>58</v>
      </c>
      <c r="E131" s="292" t="str">
        <f>VLOOKUP($I131,DATA!$B$94:$D$108,3,FALSE)</f>
        <v>P20</v>
      </c>
      <c r="F131" s="77" t="s">
        <v>12</v>
      </c>
      <c r="G131" s="370">
        <v>500</v>
      </c>
      <c r="H131" s="370">
        <v>200</v>
      </c>
      <c r="I131" s="370">
        <v>20</v>
      </c>
      <c r="J131" s="371" t="s">
        <v>1001</v>
      </c>
      <c r="K131" s="378" t="s">
        <v>1200</v>
      </c>
      <c r="L131" s="76" t="s">
        <v>21</v>
      </c>
      <c r="M131" s="73"/>
      <c r="N131" s="73"/>
      <c r="O131" s="73"/>
      <c r="P131" s="274">
        <f t="shared" ref="P131:P132" si="19">G131*H131*10^-6</f>
        <v>9.9999999999999992E-2</v>
      </c>
      <c r="Q131" s="373">
        <v>1</v>
      </c>
      <c r="R131" s="267">
        <f>VLOOKUP(F131,DATA!$G$94:$H$99,2,FALSE)*I131*10^-3</f>
        <v>157</v>
      </c>
      <c r="S131" s="74">
        <f t="shared" si="17"/>
        <v>15.7</v>
      </c>
      <c r="T131" s="98">
        <f t="shared" si="18"/>
        <v>15.7</v>
      </c>
    </row>
    <row r="132" spans="1:20" ht="17.25" customHeight="1" thickBot="1" x14ac:dyDescent="0.25">
      <c r="A132" s="327"/>
      <c r="B132" s="327"/>
      <c r="C132" s="280"/>
      <c r="D132" s="63" t="s">
        <v>68</v>
      </c>
      <c r="E132" s="293" t="str">
        <f>VLOOKUP($I132,DATA!$B$94:$D$108,3,FALSE)</f>
        <v>P15</v>
      </c>
      <c r="F132" s="100" t="s">
        <v>12</v>
      </c>
      <c r="G132" s="376">
        <v>150</v>
      </c>
      <c r="H132" s="376">
        <v>150</v>
      </c>
      <c r="I132" s="376">
        <v>15</v>
      </c>
      <c r="J132" s="371" t="s">
        <v>1001</v>
      </c>
      <c r="K132" s="378" t="s">
        <v>1200</v>
      </c>
      <c r="L132" s="281" t="s">
        <v>21</v>
      </c>
      <c r="M132" s="282"/>
      <c r="N132" s="282"/>
      <c r="O132" s="282"/>
      <c r="P132" s="286">
        <f t="shared" si="19"/>
        <v>2.2499999999999999E-2</v>
      </c>
      <c r="Q132" s="382">
        <v>4</v>
      </c>
      <c r="R132" s="279">
        <f>VLOOKUP(F132,DATA!$G$94:$H$99,2,FALSE)*I132*10^-3</f>
        <v>117.75</v>
      </c>
      <c r="S132" s="283">
        <f t="shared" si="17"/>
        <v>2.649375</v>
      </c>
      <c r="T132" s="284">
        <f t="shared" si="18"/>
        <v>10.5975</v>
      </c>
    </row>
    <row r="133" spans="1:20" ht="17.25" customHeight="1" thickBot="1" x14ac:dyDescent="0.25">
      <c r="A133" s="327"/>
      <c r="B133" s="327"/>
      <c r="C133" s="59"/>
      <c r="D133" s="34"/>
      <c r="E133" s="35"/>
      <c r="F133" s="265"/>
      <c r="G133" s="265"/>
      <c r="H133" s="37"/>
      <c r="I133" s="47"/>
      <c r="J133" s="35"/>
      <c r="K133" s="35"/>
      <c r="L133" s="40"/>
      <c r="M133" s="41"/>
      <c r="N133" s="41"/>
      <c r="O133" s="41"/>
      <c r="P133" s="276"/>
      <c r="Q133" s="43"/>
      <c r="R133" s="44"/>
      <c r="S133" s="48"/>
      <c r="T133" s="71">
        <f>SUM(T130:T132)</f>
        <v>40.427499999999995</v>
      </c>
    </row>
    <row r="134" spans="1:20" ht="17.25" customHeight="1" thickBot="1" x14ac:dyDescent="0.25">
      <c r="A134" s="327"/>
      <c r="B134" s="327"/>
      <c r="C134" s="59"/>
      <c r="D134" s="34"/>
      <c r="E134" s="35"/>
      <c r="F134" s="265"/>
      <c r="G134" s="265"/>
      <c r="H134" s="37"/>
      <c r="I134" s="47"/>
      <c r="J134" s="35"/>
      <c r="K134" s="35"/>
      <c r="L134" s="40"/>
      <c r="M134" s="41"/>
      <c r="N134" s="41"/>
      <c r="O134" s="41"/>
      <c r="P134" s="276"/>
      <c r="Q134" s="43"/>
      <c r="R134" s="44"/>
      <c r="S134" s="48"/>
      <c r="T134" s="70"/>
    </row>
    <row r="135" spans="1:20" ht="17.25" customHeight="1" thickBot="1" x14ac:dyDescent="0.25">
      <c r="A135" s="327"/>
      <c r="B135" s="327"/>
      <c r="C135" s="82" t="s">
        <v>60</v>
      </c>
      <c r="D135" s="83" t="s">
        <v>1130</v>
      </c>
      <c r="E135" s="83" t="s">
        <v>63</v>
      </c>
      <c r="F135" s="266"/>
      <c r="G135" s="266"/>
      <c r="H135" s="85"/>
      <c r="I135" s="86"/>
      <c r="J135" s="87"/>
      <c r="K135" s="87"/>
      <c r="L135" s="88"/>
      <c r="M135" s="89"/>
      <c r="N135" s="89"/>
      <c r="O135" s="89"/>
      <c r="P135" s="277"/>
      <c r="Q135" s="91"/>
      <c r="R135" s="92"/>
      <c r="S135" s="93"/>
      <c r="T135" s="94">
        <f>T139</f>
        <v>30.614999999999998</v>
      </c>
    </row>
    <row r="136" spans="1:20" ht="17.25" customHeight="1" thickTop="1" x14ac:dyDescent="0.2">
      <c r="A136" s="327"/>
      <c r="B136" s="327"/>
      <c r="C136" s="95"/>
      <c r="D136" s="78" t="s">
        <v>61</v>
      </c>
      <c r="E136" s="291" t="str">
        <f>VLOOKUP($I136,DATA!$B$94:$D$108,3,FALSE)</f>
        <v>P20</v>
      </c>
      <c r="F136" s="77" t="s">
        <v>12</v>
      </c>
      <c r="G136" s="370">
        <v>300</v>
      </c>
      <c r="H136" s="370">
        <v>300</v>
      </c>
      <c r="I136" s="370">
        <v>20</v>
      </c>
      <c r="J136" s="371" t="s">
        <v>1001</v>
      </c>
      <c r="K136" s="378" t="s">
        <v>1200</v>
      </c>
      <c r="L136" s="79" t="s">
        <v>21</v>
      </c>
      <c r="M136" s="80"/>
      <c r="N136" s="80"/>
      <c r="O136" s="80"/>
      <c r="P136" s="274">
        <f>G136*H136*10^-6</f>
        <v>0.09</v>
      </c>
      <c r="Q136" s="272">
        <v>1</v>
      </c>
      <c r="R136" s="278">
        <f>VLOOKUP(F136,DATA!$G$94:$H$99,2,FALSE)*I136*10^-3</f>
        <v>157</v>
      </c>
      <c r="S136" s="81">
        <f t="shared" ref="S136:S138" si="20">+P136*R136</f>
        <v>14.129999999999999</v>
      </c>
      <c r="T136" s="96">
        <f t="shared" ref="T136:T138" si="21">+Q136*S136</f>
        <v>14.129999999999999</v>
      </c>
    </row>
    <row r="137" spans="1:20" ht="17.25" customHeight="1" x14ac:dyDescent="0.2">
      <c r="A137" s="327"/>
      <c r="B137" s="327"/>
      <c r="C137" s="285"/>
      <c r="D137" s="368" t="s">
        <v>58</v>
      </c>
      <c r="E137" s="292" t="str">
        <f>VLOOKUP($I137,DATA!$B$94:$D$108,3,FALSE)</f>
        <v>P12</v>
      </c>
      <c r="F137" s="77" t="s">
        <v>12</v>
      </c>
      <c r="G137" s="370">
        <v>250</v>
      </c>
      <c r="H137" s="370">
        <v>250</v>
      </c>
      <c r="I137" s="370">
        <v>12</v>
      </c>
      <c r="J137" s="371" t="s">
        <v>1001</v>
      </c>
      <c r="K137" s="378" t="s">
        <v>1200</v>
      </c>
      <c r="L137" s="76" t="s">
        <v>21</v>
      </c>
      <c r="M137" s="73"/>
      <c r="N137" s="73"/>
      <c r="O137" s="73"/>
      <c r="P137" s="274">
        <f t="shared" ref="P137:P138" si="22">G137*H137*10^-6</f>
        <v>6.25E-2</v>
      </c>
      <c r="Q137" s="373">
        <v>1</v>
      </c>
      <c r="R137" s="267">
        <f>VLOOKUP(F137,DATA!$G$94:$H$99,2,FALSE)*I137*10^-3</f>
        <v>94.2</v>
      </c>
      <c r="S137" s="74">
        <f t="shared" si="20"/>
        <v>5.8875000000000002</v>
      </c>
      <c r="T137" s="98">
        <f t="shared" si="21"/>
        <v>5.8875000000000002</v>
      </c>
    </row>
    <row r="138" spans="1:20" ht="17.25" customHeight="1" thickBot="1" x14ac:dyDescent="0.25">
      <c r="A138" s="327"/>
      <c r="B138" s="327"/>
      <c r="C138" s="280"/>
      <c r="D138" s="63" t="s">
        <v>68</v>
      </c>
      <c r="E138" s="293" t="str">
        <f>VLOOKUP($I138,DATA!$B$94:$D$108,3,FALSE)</f>
        <v>P15</v>
      </c>
      <c r="F138" s="100" t="s">
        <v>12</v>
      </c>
      <c r="G138" s="376">
        <v>150</v>
      </c>
      <c r="H138" s="376">
        <v>150</v>
      </c>
      <c r="I138" s="376">
        <v>15</v>
      </c>
      <c r="J138" s="371" t="s">
        <v>1001</v>
      </c>
      <c r="K138" s="378" t="s">
        <v>1200</v>
      </c>
      <c r="L138" s="281" t="s">
        <v>21</v>
      </c>
      <c r="M138" s="282"/>
      <c r="N138" s="282"/>
      <c r="O138" s="282"/>
      <c r="P138" s="286">
        <f t="shared" si="22"/>
        <v>2.2499999999999999E-2</v>
      </c>
      <c r="Q138" s="382">
        <v>4</v>
      </c>
      <c r="R138" s="279">
        <f>VLOOKUP(F138,DATA!$G$94:$H$99,2,FALSE)*I138*10^-3</f>
        <v>117.75</v>
      </c>
      <c r="S138" s="283">
        <f t="shared" si="20"/>
        <v>2.649375</v>
      </c>
      <c r="T138" s="284">
        <f t="shared" si="21"/>
        <v>10.5975</v>
      </c>
    </row>
    <row r="139" spans="1:20" ht="17.25" customHeight="1" thickBot="1" x14ac:dyDescent="0.25">
      <c r="A139" s="327"/>
      <c r="B139" s="327"/>
      <c r="C139" s="59"/>
      <c r="D139" s="34"/>
      <c r="E139" s="35"/>
      <c r="F139" s="265"/>
      <c r="G139" s="265"/>
      <c r="H139" s="37"/>
      <c r="I139" s="47"/>
      <c r="J139" s="35"/>
      <c r="K139" s="35"/>
      <c r="L139" s="40"/>
      <c r="M139" s="41"/>
      <c r="N139" s="41"/>
      <c r="O139" s="41"/>
      <c r="P139" s="276"/>
      <c r="Q139" s="43"/>
      <c r="R139" s="44"/>
      <c r="S139" s="48"/>
      <c r="T139" s="71">
        <f>SUM(T136:T138)</f>
        <v>30.614999999999998</v>
      </c>
    </row>
    <row r="140" spans="1:20" ht="17.25" customHeight="1" thickBot="1" x14ac:dyDescent="0.25">
      <c r="A140" s="327"/>
      <c r="B140" s="327"/>
      <c r="C140" s="59"/>
      <c r="D140" s="34"/>
      <c r="E140" s="35"/>
      <c r="F140" s="265"/>
      <c r="G140" s="265"/>
      <c r="H140" s="37"/>
      <c r="I140" s="47"/>
      <c r="J140" s="35"/>
      <c r="K140" s="35"/>
      <c r="L140" s="40"/>
      <c r="M140" s="41"/>
      <c r="N140" s="41"/>
      <c r="O140" s="41"/>
      <c r="P140" s="276"/>
      <c r="Q140" s="43"/>
      <c r="R140" s="44"/>
      <c r="S140" s="48"/>
      <c r="T140" s="70"/>
    </row>
    <row r="141" spans="1:20" ht="17.25" customHeight="1" thickBot="1" x14ac:dyDescent="0.25">
      <c r="A141" s="327"/>
      <c r="B141" s="327"/>
      <c r="C141" s="82" t="s">
        <v>60</v>
      </c>
      <c r="D141" s="83" t="s">
        <v>1131</v>
      </c>
      <c r="E141" s="83" t="s">
        <v>63</v>
      </c>
      <c r="F141" s="266"/>
      <c r="G141" s="266"/>
      <c r="H141" s="85"/>
      <c r="I141" s="86"/>
      <c r="J141" s="87"/>
      <c r="K141" s="87"/>
      <c r="L141" s="88"/>
      <c r="M141" s="89"/>
      <c r="N141" s="89"/>
      <c r="O141" s="89"/>
      <c r="P141" s="277"/>
      <c r="Q141" s="91"/>
      <c r="R141" s="92"/>
      <c r="S141" s="93"/>
      <c r="T141" s="94">
        <f>T145</f>
        <v>33.558750000000003</v>
      </c>
    </row>
    <row r="142" spans="1:20" ht="17.25" customHeight="1" thickTop="1" x14ac:dyDescent="0.2">
      <c r="A142" s="327"/>
      <c r="B142" s="327"/>
      <c r="C142" s="95"/>
      <c r="D142" s="78" t="s">
        <v>61</v>
      </c>
      <c r="E142" s="291" t="str">
        <f>VLOOKUP($I142,DATA!$B$94:$D$108,3,FALSE)</f>
        <v>P20</v>
      </c>
      <c r="F142" s="77" t="s">
        <v>12</v>
      </c>
      <c r="G142" s="370">
        <v>300</v>
      </c>
      <c r="H142" s="370">
        <v>300</v>
      </c>
      <c r="I142" s="370">
        <v>20</v>
      </c>
      <c r="J142" s="371" t="s">
        <v>1001</v>
      </c>
      <c r="K142" s="378" t="s">
        <v>1200</v>
      </c>
      <c r="L142" s="79" t="s">
        <v>21</v>
      </c>
      <c r="M142" s="80"/>
      <c r="N142" s="80"/>
      <c r="O142" s="80"/>
      <c r="P142" s="274">
        <f>G142*H142*10^-6</f>
        <v>0.09</v>
      </c>
      <c r="Q142" s="272">
        <v>1</v>
      </c>
      <c r="R142" s="278">
        <f>VLOOKUP(F142,DATA!$G$94:$H$99,2,FALSE)*I142*10^-3</f>
        <v>157</v>
      </c>
      <c r="S142" s="81">
        <f t="shared" ref="S142:S144" si="23">+P142*R142</f>
        <v>14.129999999999999</v>
      </c>
      <c r="T142" s="96">
        <f t="shared" ref="T142:T144" si="24">+Q142*S142</f>
        <v>14.129999999999999</v>
      </c>
    </row>
    <row r="143" spans="1:20" ht="17.25" customHeight="1" x14ac:dyDescent="0.2">
      <c r="A143" s="327"/>
      <c r="B143" s="327"/>
      <c r="C143" s="285"/>
      <c r="D143" s="368" t="s">
        <v>58</v>
      </c>
      <c r="E143" s="292" t="str">
        <f>VLOOKUP($I143,DATA!$B$94:$D$108,3,FALSE)</f>
        <v>P15</v>
      </c>
      <c r="F143" s="77" t="s">
        <v>12</v>
      </c>
      <c r="G143" s="370">
        <v>300</v>
      </c>
      <c r="H143" s="370">
        <v>250</v>
      </c>
      <c r="I143" s="370">
        <v>15</v>
      </c>
      <c r="J143" s="371" t="s">
        <v>1001</v>
      </c>
      <c r="K143" s="378" t="s">
        <v>1200</v>
      </c>
      <c r="L143" s="76" t="s">
        <v>21</v>
      </c>
      <c r="M143" s="73"/>
      <c r="N143" s="73"/>
      <c r="O143" s="73"/>
      <c r="P143" s="274">
        <f t="shared" ref="P143:P144" si="25">G143*H143*10^-6</f>
        <v>7.4999999999999997E-2</v>
      </c>
      <c r="Q143" s="373">
        <v>1</v>
      </c>
      <c r="R143" s="267">
        <f>VLOOKUP(F143,DATA!$G$94:$H$99,2,FALSE)*I143*10^-3</f>
        <v>117.75</v>
      </c>
      <c r="S143" s="74">
        <f t="shared" si="23"/>
        <v>8.8312499999999989</v>
      </c>
      <c r="T143" s="98">
        <f t="shared" si="24"/>
        <v>8.8312499999999989</v>
      </c>
    </row>
    <row r="144" spans="1:20" ht="17.25" customHeight="1" thickBot="1" x14ac:dyDescent="0.25">
      <c r="A144" s="327"/>
      <c r="B144" s="327"/>
      <c r="C144" s="280"/>
      <c r="D144" s="63" t="s">
        <v>68</v>
      </c>
      <c r="E144" s="293" t="str">
        <f>VLOOKUP($I144,DATA!$B$94:$D$108,3,FALSE)</f>
        <v>P15</v>
      </c>
      <c r="F144" s="100" t="s">
        <v>12</v>
      </c>
      <c r="G144" s="376">
        <v>150</v>
      </c>
      <c r="H144" s="376">
        <v>150</v>
      </c>
      <c r="I144" s="376">
        <v>15</v>
      </c>
      <c r="J144" s="371" t="s">
        <v>1001</v>
      </c>
      <c r="K144" s="378" t="s">
        <v>1200</v>
      </c>
      <c r="L144" s="281" t="s">
        <v>21</v>
      </c>
      <c r="M144" s="282"/>
      <c r="N144" s="282"/>
      <c r="O144" s="282"/>
      <c r="P144" s="286">
        <f t="shared" si="25"/>
        <v>2.2499999999999999E-2</v>
      </c>
      <c r="Q144" s="382">
        <v>4</v>
      </c>
      <c r="R144" s="279">
        <f>VLOOKUP(F144,DATA!$G$94:$H$99,2,FALSE)*I144*10^-3</f>
        <v>117.75</v>
      </c>
      <c r="S144" s="283">
        <f t="shared" si="23"/>
        <v>2.649375</v>
      </c>
      <c r="T144" s="284">
        <f t="shared" si="24"/>
        <v>10.5975</v>
      </c>
    </row>
    <row r="145" spans="1:20" ht="17.25" customHeight="1" thickBot="1" x14ac:dyDescent="0.25">
      <c r="A145" s="327"/>
      <c r="B145" s="327"/>
      <c r="C145" s="59"/>
      <c r="D145" s="34"/>
      <c r="E145" s="35"/>
      <c r="F145" s="265"/>
      <c r="G145" s="265"/>
      <c r="H145" s="37"/>
      <c r="I145" s="47"/>
      <c r="J145" s="35"/>
      <c r="K145" s="35"/>
      <c r="L145" s="40"/>
      <c r="M145" s="41"/>
      <c r="N145" s="41"/>
      <c r="O145" s="41"/>
      <c r="P145" s="276"/>
      <c r="Q145" s="43"/>
      <c r="R145" s="44"/>
      <c r="S145" s="48"/>
      <c r="T145" s="71">
        <f>SUM(T142:T144)</f>
        <v>33.558750000000003</v>
      </c>
    </row>
    <row r="146" spans="1:20" ht="17.25" customHeight="1" thickBot="1" x14ac:dyDescent="0.25">
      <c r="A146" s="327"/>
      <c r="B146" s="327"/>
      <c r="C146" s="59"/>
      <c r="D146" s="34"/>
      <c r="E146" s="35"/>
      <c r="F146" s="265"/>
      <c r="G146" s="265"/>
      <c r="H146" s="37"/>
      <c r="I146" s="47"/>
      <c r="J146" s="35"/>
      <c r="K146" s="35"/>
      <c r="L146" s="40"/>
      <c r="M146" s="41"/>
      <c r="N146" s="41"/>
      <c r="O146" s="41"/>
      <c r="P146" s="276"/>
      <c r="Q146" s="43"/>
      <c r="R146" s="44"/>
      <c r="S146" s="48"/>
      <c r="T146" s="70"/>
    </row>
    <row r="147" spans="1:20" ht="17.25" customHeight="1" thickBot="1" x14ac:dyDescent="0.25">
      <c r="A147" s="327"/>
      <c r="B147" s="327"/>
      <c r="C147" s="82" t="s">
        <v>60</v>
      </c>
      <c r="D147" s="83" t="s">
        <v>1132</v>
      </c>
      <c r="E147" s="83" t="s">
        <v>63</v>
      </c>
      <c r="F147" s="266"/>
      <c r="G147" s="266"/>
      <c r="H147" s="85"/>
      <c r="I147" s="86"/>
      <c r="J147" s="87"/>
      <c r="K147" s="87"/>
      <c r="L147" s="88"/>
      <c r="M147" s="89"/>
      <c r="N147" s="89"/>
      <c r="O147" s="89"/>
      <c r="P147" s="277"/>
      <c r="Q147" s="91"/>
      <c r="R147" s="92"/>
      <c r="S147" s="93"/>
      <c r="T147" s="94">
        <f>T151</f>
        <v>60.248749999999994</v>
      </c>
    </row>
    <row r="148" spans="1:20" ht="17.25" customHeight="1" thickTop="1" x14ac:dyDescent="0.2">
      <c r="A148" s="327"/>
      <c r="B148" s="327"/>
      <c r="C148" s="95"/>
      <c r="D148" s="78" t="s">
        <v>61</v>
      </c>
      <c r="E148" s="291" t="str">
        <f>VLOOKUP($I148,DATA!$B$94:$D$108,3,FALSE)</f>
        <v>P20</v>
      </c>
      <c r="F148" s="77" t="s">
        <v>12</v>
      </c>
      <c r="G148" s="370">
        <v>300</v>
      </c>
      <c r="H148" s="370">
        <v>300</v>
      </c>
      <c r="I148" s="370">
        <v>20</v>
      </c>
      <c r="J148" s="371" t="s">
        <v>1001</v>
      </c>
      <c r="K148" s="378" t="s">
        <v>1200</v>
      </c>
      <c r="L148" s="79" t="s">
        <v>21</v>
      </c>
      <c r="M148" s="80"/>
      <c r="N148" s="80"/>
      <c r="O148" s="80"/>
      <c r="P148" s="274">
        <f>G148*H148*10^-6</f>
        <v>0.09</v>
      </c>
      <c r="Q148" s="272">
        <v>1</v>
      </c>
      <c r="R148" s="278">
        <f>VLOOKUP(F148,DATA!$G$94:$H$99,2,FALSE)*I148*10^-3</f>
        <v>157</v>
      </c>
      <c r="S148" s="81">
        <f t="shared" ref="S148:S150" si="26">+P148*R148</f>
        <v>14.129999999999999</v>
      </c>
      <c r="T148" s="96">
        <f t="shared" ref="T148:T150" si="27">+Q148*S148</f>
        <v>14.129999999999999</v>
      </c>
    </row>
    <row r="149" spans="1:20" ht="17.25" customHeight="1" x14ac:dyDescent="0.2">
      <c r="A149" s="327"/>
      <c r="B149" s="327"/>
      <c r="C149" s="285"/>
      <c r="D149" s="368" t="s">
        <v>58</v>
      </c>
      <c r="E149" s="292" t="str">
        <f>VLOOKUP($I149,DATA!$B$94:$D$108,3,FALSE)</f>
        <v>P20</v>
      </c>
      <c r="F149" s="77" t="s">
        <v>12</v>
      </c>
      <c r="G149" s="370">
        <v>500</v>
      </c>
      <c r="H149" s="370">
        <v>250</v>
      </c>
      <c r="I149" s="370">
        <v>20</v>
      </c>
      <c r="J149" s="371" t="s">
        <v>1001</v>
      </c>
      <c r="K149" s="378" t="s">
        <v>1200</v>
      </c>
      <c r="L149" s="76" t="s">
        <v>21</v>
      </c>
      <c r="M149" s="73"/>
      <c r="N149" s="73"/>
      <c r="O149" s="73"/>
      <c r="P149" s="274">
        <f t="shared" ref="P149:P150" si="28">G149*H149*10^-6</f>
        <v>0.125</v>
      </c>
      <c r="Q149" s="373">
        <v>1</v>
      </c>
      <c r="R149" s="267">
        <f>VLOOKUP(F149,DATA!$G$94:$H$99,2,FALSE)*I149*10^-3</f>
        <v>157</v>
      </c>
      <c r="S149" s="74">
        <f t="shared" si="26"/>
        <v>19.625</v>
      </c>
      <c r="T149" s="98">
        <f t="shared" si="27"/>
        <v>19.625</v>
      </c>
    </row>
    <row r="150" spans="1:20" ht="17.25" customHeight="1" thickBot="1" x14ac:dyDescent="0.25">
      <c r="A150" s="327"/>
      <c r="B150" s="327"/>
      <c r="C150" s="280"/>
      <c r="D150" s="63" t="s">
        <v>68</v>
      </c>
      <c r="E150" s="293" t="str">
        <f>VLOOKUP($I150,DATA!$B$94:$D$108,3,FALSE)</f>
        <v>P15</v>
      </c>
      <c r="F150" s="100" t="s">
        <v>12</v>
      </c>
      <c r="G150" s="376">
        <v>150</v>
      </c>
      <c r="H150" s="376">
        <v>250</v>
      </c>
      <c r="I150" s="376">
        <v>15</v>
      </c>
      <c r="J150" s="371" t="s">
        <v>1001</v>
      </c>
      <c r="K150" s="378" t="s">
        <v>1200</v>
      </c>
      <c r="L150" s="281" t="s">
        <v>21</v>
      </c>
      <c r="M150" s="282"/>
      <c r="N150" s="282"/>
      <c r="O150" s="282"/>
      <c r="P150" s="286">
        <f t="shared" si="28"/>
        <v>3.7499999999999999E-2</v>
      </c>
      <c r="Q150" s="382">
        <v>6</v>
      </c>
      <c r="R150" s="279">
        <f>VLOOKUP(F150,DATA!$G$94:$H$99,2,FALSE)*I150*10^-3</f>
        <v>117.75</v>
      </c>
      <c r="S150" s="283">
        <f t="shared" si="26"/>
        <v>4.4156249999999995</v>
      </c>
      <c r="T150" s="284">
        <f t="shared" si="27"/>
        <v>26.493749999999999</v>
      </c>
    </row>
    <row r="151" spans="1:20" ht="17.25" customHeight="1" thickBot="1" x14ac:dyDescent="0.25">
      <c r="A151" s="327"/>
      <c r="B151" s="327"/>
      <c r="C151" s="59"/>
      <c r="D151" s="34"/>
      <c r="E151" s="35"/>
      <c r="F151" s="265"/>
      <c r="G151" s="265"/>
      <c r="H151" s="37"/>
      <c r="I151" s="47"/>
      <c r="J151" s="35"/>
      <c r="K151" s="35"/>
      <c r="L151" s="40"/>
      <c r="M151" s="41"/>
      <c r="N151" s="41"/>
      <c r="O151" s="41"/>
      <c r="P151" s="276"/>
      <c r="Q151" s="43"/>
      <c r="R151" s="44"/>
      <c r="S151" s="48"/>
      <c r="T151" s="71">
        <f>SUM(T148:T150)</f>
        <v>60.248749999999994</v>
      </c>
    </row>
    <row r="152" spans="1:20" ht="17.25" customHeight="1" thickBot="1" x14ac:dyDescent="0.25">
      <c r="A152" s="327"/>
      <c r="B152" s="327"/>
      <c r="C152" s="59"/>
      <c r="D152" s="34"/>
      <c r="E152" s="35"/>
      <c r="F152" s="265"/>
      <c r="G152" s="265"/>
      <c r="H152" s="37"/>
      <c r="I152" s="47"/>
      <c r="J152" s="35"/>
      <c r="K152" s="35"/>
      <c r="L152" s="40"/>
      <c r="M152" s="41"/>
      <c r="N152" s="41"/>
      <c r="O152" s="41"/>
      <c r="P152" s="276"/>
      <c r="Q152" s="43"/>
      <c r="R152" s="44"/>
      <c r="S152" s="48"/>
      <c r="T152" s="70"/>
    </row>
    <row r="153" spans="1:20" ht="17.25" customHeight="1" thickBot="1" x14ac:dyDescent="0.25">
      <c r="A153" s="327"/>
      <c r="B153" s="327"/>
      <c r="C153" s="82" t="s">
        <v>60</v>
      </c>
      <c r="D153" s="83" t="s">
        <v>1133</v>
      </c>
      <c r="E153" s="83" t="s">
        <v>63</v>
      </c>
      <c r="F153" s="266"/>
      <c r="G153" s="266"/>
      <c r="H153" s="85"/>
      <c r="I153" s="86"/>
      <c r="J153" s="87"/>
      <c r="K153" s="87"/>
      <c r="L153" s="88"/>
      <c r="M153" s="89"/>
      <c r="N153" s="89"/>
      <c r="O153" s="89"/>
      <c r="P153" s="277"/>
      <c r="Q153" s="91"/>
      <c r="R153" s="92"/>
      <c r="S153" s="93"/>
      <c r="T153" s="94">
        <f>T156</f>
        <v>6.1230000000000002</v>
      </c>
    </row>
    <row r="154" spans="1:20" ht="17.25" customHeight="1" thickTop="1" x14ac:dyDescent="0.2">
      <c r="A154" s="327"/>
      <c r="B154" s="327"/>
      <c r="C154" s="95"/>
      <c r="D154" s="78" t="s">
        <v>61</v>
      </c>
      <c r="E154" s="291" t="str">
        <f>VLOOKUP($I154,DATA!$B$94:$D$108,3,FALSE)</f>
        <v>P15</v>
      </c>
      <c r="F154" s="77" t="s">
        <v>12</v>
      </c>
      <c r="G154" s="370">
        <v>200</v>
      </c>
      <c r="H154" s="370">
        <v>200</v>
      </c>
      <c r="I154" s="370">
        <v>15</v>
      </c>
      <c r="J154" s="371" t="s">
        <v>1001</v>
      </c>
      <c r="K154" s="378" t="s">
        <v>1200</v>
      </c>
      <c r="L154" s="79" t="s">
        <v>21</v>
      </c>
      <c r="M154" s="80"/>
      <c r="N154" s="80"/>
      <c r="O154" s="80"/>
      <c r="P154" s="274">
        <f>G154*H154*10^-6</f>
        <v>0.04</v>
      </c>
      <c r="Q154" s="272">
        <v>1</v>
      </c>
      <c r="R154" s="278">
        <f>VLOOKUP(F154,DATA!$G$94:$H$99,2,FALSE)*I154*10^-3</f>
        <v>117.75</v>
      </c>
      <c r="S154" s="81">
        <f t="shared" ref="S154:S155" si="29">+P154*R154</f>
        <v>4.71</v>
      </c>
      <c r="T154" s="96">
        <f t="shared" ref="T154:T155" si="30">+Q154*S154</f>
        <v>4.71</v>
      </c>
    </row>
    <row r="155" spans="1:20" ht="17.25" customHeight="1" thickBot="1" x14ac:dyDescent="0.25">
      <c r="A155" s="327"/>
      <c r="B155" s="327"/>
      <c r="C155" s="105"/>
      <c r="D155" s="106" t="s">
        <v>58</v>
      </c>
      <c r="E155" s="287" t="str">
        <f>VLOOKUP($I155,DATA!$B$94:$D$108,3,FALSE)</f>
        <v>P12</v>
      </c>
      <c r="F155" s="100" t="s">
        <v>12</v>
      </c>
      <c r="G155" s="376">
        <v>150</v>
      </c>
      <c r="H155" s="376">
        <v>100</v>
      </c>
      <c r="I155" s="376">
        <v>12</v>
      </c>
      <c r="J155" s="371" t="s">
        <v>1001</v>
      </c>
      <c r="K155" s="378" t="s">
        <v>1200</v>
      </c>
      <c r="L155" s="101" t="s">
        <v>21</v>
      </c>
      <c r="M155" s="102"/>
      <c r="N155" s="102"/>
      <c r="O155" s="102"/>
      <c r="P155" s="286">
        <f t="shared" ref="P155" si="31">G155*H155*10^-6</f>
        <v>1.4999999999999999E-2</v>
      </c>
      <c r="Q155" s="374">
        <v>1</v>
      </c>
      <c r="R155" s="279">
        <f>VLOOKUP(F155,DATA!$G$94:$H$99,2,FALSE)*I155*10^-3</f>
        <v>94.2</v>
      </c>
      <c r="S155" s="391">
        <f t="shared" si="29"/>
        <v>1.413</v>
      </c>
      <c r="T155" s="98">
        <f t="shared" si="30"/>
        <v>1.413</v>
      </c>
    </row>
    <row r="156" spans="1:20" ht="17.25" customHeight="1" thickBot="1" x14ac:dyDescent="0.25">
      <c r="A156" s="327"/>
      <c r="B156" s="327"/>
      <c r="C156" s="59"/>
      <c r="D156" s="34"/>
      <c r="E156" s="35"/>
      <c r="F156" s="265"/>
      <c r="G156" s="265"/>
      <c r="H156" s="37"/>
      <c r="I156" s="47"/>
      <c r="J156" s="35"/>
      <c r="K156" s="35"/>
      <c r="L156" s="40"/>
      <c r="M156" s="41"/>
      <c r="N156" s="41"/>
      <c r="O156" s="41"/>
      <c r="P156" s="276"/>
      <c r="Q156" s="43"/>
      <c r="R156" s="44"/>
      <c r="S156" s="48"/>
      <c r="T156" s="71">
        <f>SUM(T154:T155)</f>
        <v>6.1230000000000002</v>
      </c>
    </row>
    <row r="157" spans="1:20" ht="17.25" customHeight="1" thickBot="1" x14ac:dyDescent="0.25">
      <c r="A157" s="327"/>
      <c r="B157" s="327"/>
      <c r="C157" s="59"/>
      <c r="D157" s="34"/>
      <c r="E157" s="35"/>
      <c r="F157" s="265"/>
      <c r="G157" s="265"/>
      <c r="H157" s="37"/>
      <c r="I157" s="47"/>
      <c r="J157" s="35"/>
      <c r="K157" s="35"/>
      <c r="L157" s="40"/>
      <c r="M157" s="41"/>
      <c r="N157" s="41"/>
      <c r="O157" s="41"/>
      <c r="P157" s="276"/>
      <c r="Q157" s="43"/>
      <c r="R157" s="44"/>
      <c r="S157" s="48"/>
      <c r="T157" s="70"/>
    </row>
    <row r="158" spans="1:20" ht="17.25" customHeight="1" thickBot="1" x14ac:dyDescent="0.25">
      <c r="A158" s="327"/>
      <c r="B158" s="327"/>
      <c r="C158" s="82" t="s">
        <v>60</v>
      </c>
      <c r="D158" s="83" t="s">
        <v>1134</v>
      </c>
      <c r="E158" s="83" t="s">
        <v>63</v>
      </c>
      <c r="F158" s="266"/>
      <c r="G158" s="266"/>
      <c r="H158" s="85"/>
      <c r="I158" s="86"/>
      <c r="J158" s="87"/>
      <c r="K158" s="87"/>
      <c r="L158" s="88"/>
      <c r="M158" s="89"/>
      <c r="N158" s="89"/>
      <c r="O158" s="89"/>
      <c r="P158" s="277"/>
      <c r="Q158" s="91"/>
      <c r="R158" s="92"/>
      <c r="S158" s="93"/>
      <c r="T158" s="94">
        <f>T162</f>
        <v>60.248749999999994</v>
      </c>
    </row>
    <row r="159" spans="1:20" ht="17.25" customHeight="1" thickTop="1" x14ac:dyDescent="0.2">
      <c r="A159" s="327"/>
      <c r="B159" s="327"/>
      <c r="C159" s="95"/>
      <c r="D159" s="78" t="s">
        <v>61</v>
      </c>
      <c r="E159" s="291" t="str">
        <f>VLOOKUP($I159,DATA!$B$94:$D$108,3,FALSE)</f>
        <v>P20</v>
      </c>
      <c r="F159" s="77" t="s">
        <v>12</v>
      </c>
      <c r="G159" s="370">
        <v>300</v>
      </c>
      <c r="H159" s="370">
        <v>300</v>
      </c>
      <c r="I159" s="370">
        <v>20</v>
      </c>
      <c r="J159" s="371" t="s">
        <v>1001</v>
      </c>
      <c r="K159" s="378" t="s">
        <v>1200</v>
      </c>
      <c r="L159" s="79" t="s">
        <v>21</v>
      </c>
      <c r="M159" s="80"/>
      <c r="N159" s="80"/>
      <c r="O159" s="80"/>
      <c r="P159" s="274">
        <f>G159*H159*10^-6</f>
        <v>0.09</v>
      </c>
      <c r="Q159" s="272">
        <v>1</v>
      </c>
      <c r="R159" s="278">
        <f>VLOOKUP(F159,DATA!$G$94:$H$99,2,FALSE)*I159*10^-3</f>
        <v>157</v>
      </c>
      <c r="S159" s="81">
        <f t="shared" ref="S159:S161" si="32">+P159*R159</f>
        <v>14.129999999999999</v>
      </c>
      <c r="T159" s="96">
        <f t="shared" ref="T159:T161" si="33">+Q159*S159</f>
        <v>14.129999999999999</v>
      </c>
    </row>
    <row r="160" spans="1:20" ht="17.25" customHeight="1" x14ac:dyDescent="0.2">
      <c r="A160" s="327"/>
      <c r="B160" s="327"/>
      <c r="C160" s="285"/>
      <c r="D160" s="368" t="s">
        <v>58</v>
      </c>
      <c r="E160" s="292" t="str">
        <f>VLOOKUP($I160,DATA!$B$94:$D$108,3,FALSE)</f>
        <v>P20</v>
      </c>
      <c r="F160" s="77" t="s">
        <v>12</v>
      </c>
      <c r="G160" s="370">
        <v>500</v>
      </c>
      <c r="H160" s="370">
        <v>250</v>
      </c>
      <c r="I160" s="370">
        <v>20</v>
      </c>
      <c r="J160" s="371" t="s">
        <v>1001</v>
      </c>
      <c r="K160" s="378" t="s">
        <v>1200</v>
      </c>
      <c r="L160" s="76" t="s">
        <v>21</v>
      </c>
      <c r="M160" s="73"/>
      <c r="N160" s="73"/>
      <c r="O160" s="73"/>
      <c r="P160" s="274">
        <f t="shared" ref="P160:P161" si="34">G160*H160*10^-6</f>
        <v>0.125</v>
      </c>
      <c r="Q160" s="373">
        <v>1</v>
      </c>
      <c r="R160" s="267">
        <f>VLOOKUP(F160,DATA!$G$94:$H$99,2,FALSE)*I160*10^-3</f>
        <v>157</v>
      </c>
      <c r="S160" s="74">
        <f t="shared" si="32"/>
        <v>19.625</v>
      </c>
      <c r="T160" s="98">
        <f t="shared" si="33"/>
        <v>19.625</v>
      </c>
    </row>
    <row r="161" spans="1:20" ht="17.25" customHeight="1" thickBot="1" x14ac:dyDescent="0.25">
      <c r="A161" s="327"/>
      <c r="B161" s="327"/>
      <c r="C161" s="280"/>
      <c r="D161" s="63" t="s">
        <v>68</v>
      </c>
      <c r="E161" s="293" t="str">
        <f>VLOOKUP($I161,DATA!$B$94:$D$108,3,FALSE)</f>
        <v>P15</v>
      </c>
      <c r="F161" s="100" t="s">
        <v>12</v>
      </c>
      <c r="G161" s="376">
        <v>150</v>
      </c>
      <c r="H161" s="376">
        <v>250</v>
      </c>
      <c r="I161" s="376">
        <v>15</v>
      </c>
      <c r="J161" s="371" t="s">
        <v>1001</v>
      </c>
      <c r="K161" s="378" t="s">
        <v>1200</v>
      </c>
      <c r="L161" s="281" t="s">
        <v>21</v>
      </c>
      <c r="M161" s="282"/>
      <c r="N161" s="282"/>
      <c r="O161" s="282"/>
      <c r="P161" s="286">
        <f t="shared" si="34"/>
        <v>3.7499999999999999E-2</v>
      </c>
      <c r="Q161" s="382">
        <v>6</v>
      </c>
      <c r="R161" s="279">
        <f>VLOOKUP(F161,DATA!$G$94:$H$99,2,FALSE)*I161*10^-3</f>
        <v>117.75</v>
      </c>
      <c r="S161" s="283">
        <f t="shared" si="32"/>
        <v>4.4156249999999995</v>
      </c>
      <c r="T161" s="284">
        <f t="shared" si="33"/>
        <v>26.493749999999999</v>
      </c>
    </row>
    <row r="162" spans="1:20" ht="17.25" customHeight="1" thickBot="1" x14ac:dyDescent="0.25">
      <c r="A162" s="327"/>
      <c r="B162" s="327"/>
      <c r="C162" s="59"/>
      <c r="D162" s="34"/>
      <c r="E162" s="35"/>
      <c r="F162" s="265"/>
      <c r="G162" s="265"/>
      <c r="H162" s="37"/>
      <c r="I162" s="47"/>
      <c r="J162" s="35"/>
      <c r="K162" s="35"/>
      <c r="L162" s="40"/>
      <c r="M162" s="41"/>
      <c r="N162" s="41"/>
      <c r="O162" s="41"/>
      <c r="P162" s="276"/>
      <c r="Q162" s="43"/>
      <c r="R162" s="44"/>
      <c r="S162" s="48"/>
      <c r="T162" s="71">
        <f>SUM(T159:T161)</f>
        <v>60.248749999999994</v>
      </c>
    </row>
    <row r="163" spans="1:20" ht="17.25" customHeight="1" thickBot="1" x14ac:dyDescent="0.25">
      <c r="A163" s="327"/>
      <c r="B163" s="327"/>
      <c r="C163" s="59"/>
      <c r="D163" s="34"/>
      <c r="E163" s="35"/>
      <c r="F163" s="265"/>
      <c r="G163" s="265"/>
      <c r="H163" s="37"/>
      <c r="I163" s="47"/>
      <c r="J163" s="35"/>
      <c r="K163" s="35"/>
      <c r="L163" s="40"/>
      <c r="M163" s="41"/>
      <c r="N163" s="41"/>
      <c r="O163" s="41"/>
      <c r="P163" s="276"/>
      <c r="Q163" s="43"/>
      <c r="R163" s="44"/>
      <c r="S163" s="48"/>
      <c r="T163" s="70"/>
    </row>
    <row r="164" spans="1:20" ht="17.25" customHeight="1" thickBot="1" x14ac:dyDescent="0.25">
      <c r="A164" s="327"/>
      <c r="B164" s="327"/>
      <c r="C164" s="82" t="s">
        <v>60</v>
      </c>
      <c r="D164" s="83" t="s">
        <v>1135</v>
      </c>
      <c r="E164" s="83" t="s">
        <v>63</v>
      </c>
      <c r="F164" s="266"/>
      <c r="G164" s="266"/>
      <c r="H164" s="85"/>
      <c r="I164" s="86"/>
      <c r="J164" s="87"/>
      <c r="K164" s="87"/>
      <c r="L164" s="88"/>
      <c r="M164" s="89"/>
      <c r="N164" s="89"/>
      <c r="O164" s="89"/>
      <c r="P164" s="277"/>
      <c r="Q164" s="91"/>
      <c r="R164" s="92"/>
      <c r="S164" s="93"/>
      <c r="T164" s="94">
        <f>T168</f>
        <v>65.155000000000001</v>
      </c>
    </row>
    <row r="165" spans="1:20" ht="17.25" customHeight="1" thickTop="1" x14ac:dyDescent="0.2">
      <c r="A165" s="327"/>
      <c r="B165" s="327"/>
      <c r="C165" s="95"/>
      <c r="D165" s="78" t="s">
        <v>61</v>
      </c>
      <c r="E165" s="291" t="str">
        <f>VLOOKUP($I165,DATA!$B$94:$D$108,3,FALSE)</f>
        <v>P20</v>
      </c>
      <c r="F165" s="77" t="s">
        <v>12</v>
      </c>
      <c r="G165" s="370">
        <v>300</v>
      </c>
      <c r="H165" s="370">
        <v>300</v>
      </c>
      <c r="I165" s="370">
        <v>20</v>
      </c>
      <c r="J165" s="371" t="s">
        <v>1001</v>
      </c>
      <c r="K165" s="378" t="s">
        <v>1200</v>
      </c>
      <c r="L165" s="79" t="s">
        <v>21</v>
      </c>
      <c r="M165" s="80"/>
      <c r="N165" s="80"/>
      <c r="O165" s="80"/>
      <c r="P165" s="274">
        <f>G165*H165*10^-6</f>
        <v>0.09</v>
      </c>
      <c r="Q165" s="272">
        <v>1</v>
      </c>
      <c r="R165" s="278">
        <f>VLOOKUP(F165,DATA!$G$94:$H$99,2,FALSE)*I165*10^-3</f>
        <v>157</v>
      </c>
      <c r="S165" s="81">
        <f t="shared" ref="S165:S167" si="35">+P165*R165</f>
        <v>14.129999999999999</v>
      </c>
      <c r="T165" s="96">
        <f t="shared" ref="T165:T167" si="36">+Q165*S165</f>
        <v>14.129999999999999</v>
      </c>
    </row>
    <row r="166" spans="1:20" ht="17.25" customHeight="1" x14ac:dyDescent="0.2">
      <c r="A166" s="327"/>
      <c r="B166" s="327"/>
      <c r="C166" s="285"/>
      <c r="D166" s="368" t="s">
        <v>58</v>
      </c>
      <c r="E166" s="292" t="str">
        <f>VLOOKUP($I166,DATA!$B$94:$D$108,3,FALSE)</f>
        <v>P25</v>
      </c>
      <c r="F166" s="77" t="s">
        <v>12</v>
      </c>
      <c r="G166" s="370">
        <v>500</v>
      </c>
      <c r="H166" s="370">
        <v>250</v>
      </c>
      <c r="I166" s="370">
        <v>25</v>
      </c>
      <c r="J166" s="371" t="s">
        <v>1001</v>
      </c>
      <c r="K166" s="378" t="s">
        <v>1200</v>
      </c>
      <c r="L166" s="76" t="s">
        <v>21</v>
      </c>
      <c r="M166" s="73"/>
      <c r="N166" s="73"/>
      <c r="O166" s="73"/>
      <c r="P166" s="274">
        <f t="shared" ref="P166:P167" si="37">G166*H166*10^-6</f>
        <v>0.125</v>
      </c>
      <c r="Q166" s="373">
        <v>1</v>
      </c>
      <c r="R166" s="267">
        <f>VLOOKUP(F166,DATA!$G$94:$H$99,2,FALSE)*I166*10^-3</f>
        <v>196.25</v>
      </c>
      <c r="S166" s="74">
        <f t="shared" si="35"/>
        <v>24.53125</v>
      </c>
      <c r="T166" s="98">
        <f t="shared" si="36"/>
        <v>24.53125</v>
      </c>
    </row>
    <row r="167" spans="1:20" ht="17.25" customHeight="1" thickBot="1" x14ac:dyDescent="0.25">
      <c r="A167" s="327"/>
      <c r="B167" s="327"/>
      <c r="C167" s="280"/>
      <c r="D167" s="63" t="s">
        <v>68</v>
      </c>
      <c r="E167" s="293" t="str">
        <f>VLOOKUP($I167,DATA!$B$94:$D$108,3,FALSE)</f>
        <v>P15</v>
      </c>
      <c r="F167" s="100" t="s">
        <v>12</v>
      </c>
      <c r="G167" s="376">
        <v>150</v>
      </c>
      <c r="H167" s="376">
        <v>250</v>
      </c>
      <c r="I167" s="376">
        <v>15</v>
      </c>
      <c r="J167" s="371" t="s">
        <v>1001</v>
      </c>
      <c r="K167" s="378" t="s">
        <v>1200</v>
      </c>
      <c r="L167" s="281" t="s">
        <v>21</v>
      </c>
      <c r="M167" s="282"/>
      <c r="N167" s="282"/>
      <c r="O167" s="282"/>
      <c r="P167" s="286">
        <f t="shared" si="37"/>
        <v>3.7499999999999999E-2</v>
      </c>
      <c r="Q167" s="382">
        <v>6</v>
      </c>
      <c r="R167" s="279">
        <f>VLOOKUP(F167,DATA!$G$94:$H$99,2,FALSE)*I167*10^-3</f>
        <v>117.75</v>
      </c>
      <c r="S167" s="283">
        <f t="shared" si="35"/>
        <v>4.4156249999999995</v>
      </c>
      <c r="T167" s="284">
        <f t="shared" si="36"/>
        <v>26.493749999999999</v>
      </c>
    </row>
    <row r="168" spans="1:20" ht="17.25" customHeight="1" thickBot="1" x14ac:dyDescent="0.25">
      <c r="A168" s="327"/>
      <c r="B168" s="327"/>
      <c r="C168" s="59"/>
      <c r="D168" s="34"/>
      <c r="E168" s="35"/>
      <c r="F168" s="265"/>
      <c r="G168" s="265"/>
      <c r="H168" s="37"/>
      <c r="I168" s="47"/>
      <c r="J168" s="35"/>
      <c r="K168" s="35"/>
      <c r="L168" s="40"/>
      <c r="M168" s="41"/>
      <c r="N168" s="41"/>
      <c r="O168" s="41"/>
      <c r="P168" s="276"/>
      <c r="Q168" s="43"/>
      <c r="R168" s="44"/>
      <c r="S168" s="48"/>
      <c r="T168" s="71">
        <f>SUM(T165:T167)</f>
        <v>65.155000000000001</v>
      </c>
    </row>
    <row r="169" spans="1:20" ht="17.25" customHeight="1" thickBot="1" x14ac:dyDescent="0.25">
      <c r="A169" s="327"/>
      <c r="B169" s="327"/>
      <c r="C169" s="59"/>
      <c r="D169" s="34"/>
      <c r="E169" s="35"/>
      <c r="F169" s="265"/>
      <c r="G169" s="265"/>
      <c r="H169" s="37"/>
      <c r="I169" s="47"/>
      <c r="J169" s="35"/>
      <c r="K169" s="35"/>
      <c r="L169" s="40"/>
      <c r="M169" s="41"/>
      <c r="N169" s="41"/>
      <c r="O169" s="41"/>
      <c r="P169" s="276"/>
      <c r="Q169" s="43"/>
      <c r="R169" s="44"/>
      <c r="S169" s="48"/>
      <c r="T169" s="70"/>
    </row>
    <row r="170" spans="1:20" ht="17.25" customHeight="1" thickBot="1" x14ac:dyDescent="0.25">
      <c r="A170" s="327"/>
      <c r="B170" s="327"/>
      <c r="C170" s="82" t="s">
        <v>60</v>
      </c>
      <c r="D170" s="83" t="s">
        <v>1136</v>
      </c>
      <c r="E170" s="83" t="s">
        <v>63</v>
      </c>
      <c r="F170" s="266"/>
      <c r="G170" s="266"/>
      <c r="H170" s="85"/>
      <c r="I170" s="86"/>
      <c r="J170" s="87"/>
      <c r="K170" s="87"/>
      <c r="L170" s="88"/>
      <c r="M170" s="89"/>
      <c r="N170" s="89"/>
      <c r="O170" s="89"/>
      <c r="P170" s="277"/>
      <c r="Q170" s="91"/>
      <c r="R170" s="92"/>
      <c r="S170" s="93"/>
      <c r="T170" s="94">
        <f>T174</f>
        <v>34.54</v>
      </c>
    </row>
    <row r="171" spans="1:20" ht="17.25" customHeight="1" thickTop="1" x14ac:dyDescent="0.2">
      <c r="A171" s="327"/>
      <c r="B171" s="327"/>
      <c r="C171" s="95"/>
      <c r="D171" s="78" t="s">
        <v>61</v>
      </c>
      <c r="E171" s="291" t="str">
        <f>VLOOKUP($I171,DATA!$B$94:$D$108,3,FALSE)</f>
        <v>P20</v>
      </c>
      <c r="F171" s="77" t="s">
        <v>12</v>
      </c>
      <c r="G171" s="370">
        <v>300</v>
      </c>
      <c r="H171" s="370">
        <v>300</v>
      </c>
      <c r="I171" s="370">
        <v>20</v>
      </c>
      <c r="J171" s="371" t="s">
        <v>1001</v>
      </c>
      <c r="K171" s="378" t="s">
        <v>1200</v>
      </c>
      <c r="L171" s="79" t="s">
        <v>21</v>
      </c>
      <c r="M171" s="80"/>
      <c r="N171" s="80"/>
      <c r="O171" s="80"/>
      <c r="P171" s="274">
        <f>G171*H171*10^-6</f>
        <v>0.09</v>
      </c>
      <c r="Q171" s="272">
        <v>1</v>
      </c>
      <c r="R171" s="278">
        <f>VLOOKUP(F171,DATA!$G$94:$H$99,2,FALSE)*I171*10^-3</f>
        <v>157</v>
      </c>
      <c r="S171" s="81">
        <f t="shared" ref="S171:S173" si="38">+P171*R171</f>
        <v>14.129999999999999</v>
      </c>
      <c r="T171" s="96">
        <f t="shared" ref="T171:T173" si="39">+Q171*S171</f>
        <v>14.129999999999999</v>
      </c>
    </row>
    <row r="172" spans="1:20" ht="17.25" customHeight="1" x14ac:dyDescent="0.2">
      <c r="A172" s="327"/>
      <c r="B172" s="327"/>
      <c r="C172" s="285"/>
      <c r="D172" s="368" t="s">
        <v>58</v>
      </c>
      <c r="E172" s="292" t="str">
        <f>VLOOKUP($I172,DATA!$B$94:$D$108,3,FALSE)</f>
        <v>P20</v>
      </c>
      <c r="F172" s="77" t="s">
        <v>12</v>
      </c>
      <c r="G172" s="370">
        <v>250</v>
      </c>
      <c r="H172" s="370">
        <v>250</v>
      </c>
      <c r="I172" s="370">
        <v>20</v>
      </c>
      <c r="J172" s="371" t="s">
        <v>1001</v>
      </c>
      <c r="K172" s="378" t="s">
        <v>1200</v>
      </c>
      <c r="L172" s="76" t="s">
        <v>21</v>
      </c>
      <c r="M172" s="73"/>
      <c r="N172" s="73"/>
      <c r="O172" s="73"/>
      <c r="P172" s="274">
        <f t="shared" ref="P172:P173" si="40">G172*H172*10^-6</f>
        <v>6.25E-2</v>
      </c>
      <c r="Q172" s="373">
        <v>1</v>
      </c>
      <c r="R172" s="267">
        <f>VLOOKUP(F172,DATA!$G$94:$H$99,2,FALSE)*I172*10^-3</f>
        <v>157</v>
      </c>
      <c r="S172" s="74">
        <f t="shared" si="38"/>
        <v>9.8125</v>
      </c>
      <c r="T172" s="98">
        <f t="shared" si="39"/>
        <v>9.8125</v>
      </c>
    </row>
    <row r="173" spans="1:20" ht="17.25" customHeight="1" thickBot="1" x14ac:dyDescent="0.25">
      <c r="A173" s="327"/>
      <c r="B173" s="327"/>
      <c r="C173" s="280"/>
      <c r="D173" s="63" t="s">
        <v>68</v>
      </c>
      <c r="E173" s="293" t="str">
        <f>VLOOKUP($I173,DATA!$B$94:$D$108,3,FALSE)</f>
        <v>P15</v>
      </c>
      <c r="F173" s="100" t="s">
        <v>12</v>
      </c>
      <c r="G173" s="376">
        <v>150</v>
      </c>
      <c r="H173" s="376">
        <v>150</v>
      </c>
      <c r="I173" s="376">
        <v>15</v>
      </c>
      <c r="J173" s="371" t="s">
        <v>1001</v>
      </c>
      <c r="K173" s="378" t="s">
        <v>1200</v>
      </c>
      <c r="L173" s="281" t="s">
        <v>21</v>
      </c>
      <c r="M173" s="282"/>
      <c r="N173" s="282"/>
      <c r="O173" s="282"/>
      <c r="P173" s="286">
        <f t="shared" si="40"/>
        <v>2.2499999999999999E-2</v>
      </c>
      <c r="Q173" s="382">
        <v>4</v>
      </c>
      <c r="R173" s="279">
        <f>VLOOKUP(F173,DATA!$G$94:$H$99,2,FALSE)*I173*10^-3</f>
        <v>117.75</v>
      </c>
      <c r="S173" s="283">
        <f t="shared" si="38"/>
        <v>2.649375</v>
      </c>
      <c r="T173" s="284">
        <f t="shared" si="39"/>
        <v>10.5975</v>
      </c>
    </row>
    <row r="174" spans="1:20" ht="17.25" customHeight="1" thickBot="1" x14ac:dyDescent="0.25">
      <c r="A174" s="327"/>
      <c r="B174" s="327"/>
      <c r="C174" s="59"/>
      <c r="D174" s="34"/>
      <c r="E174" s="35"/>
      <c r="F174" s="265"/>
      <c r="G174" s="265"/>
      <c r="H174" s="37"/>
      <c r="I174" s="47"/>
      <c r="J174" s="35"/>
      <c r="K174" s="35"/>
      <c r="L174" s="40"/>
      <c r="M174" s="41"/>
      <c r="N174" s="41"/>
      <c r="O174" s="41"/>
      <c r="P174" s="276"/>
      <c r="Q174" s="43"/>
      <c r="R174" s="44"/>
      <c r="S174" s="48"/>
      <c r="T174" s="71">
        <f>SUM(T171:T173)</f>
        <v>34.54</v>
      </c>
    </row>
    <row r="175" spans="1:20" ht="17.25" customHeight="1" thickBot="1" x14ac:dyDescent="0.25">
      <c r="A175" s="327"/>
      <c r="B175" s="327"/>
      <c r="C175" s="59"/>
      <c r="D175" s="34"/>
      <c r="E175" s="35"/>
      <c r="F175" s="265"/>
      <c r="G175" s="265"/>
      <c r="H175" s="37"/>
      <c r="I175" s="47"/>
      <c r="J175" s="35"/>
      <c r="K175" s="35"/>
      <c r="L175" s="40"/>
      <c r="M175" s="41"/>
      <c r="N175" s="41"/>
      <c r="O175" s="41"/>
      <c r="P175" s="276"/>
      <c r="Q175" s="43"/>
      <c r="R175" s="44"/>
      <c r="S175" s="48"/>
      <c r="T175" s="70"/>
    </row>
    <row r="176" spans="1:20" ht="17.25" customHeight="1" thickBot="1" x14ac:dyDescent="0.25">
      <c r="A176" s="327"/>
      <c r="B176" s="327"/>
      <c r="C176" s="82" t="s">
        <v>60</v>
      </c>
      <c r="D176" s="83" t="s">
        <v>1137</v>
      </c>
      <c r="E176" s="83" t="s">
        <v>63</v>
      </c>
      <c r="F176" s="266"/>
      <c r="G176" s="266"/>
      <c r="H176" s="85"/>
      <c r="I176" s="86"/>
      <c r="J176" s="87"/>
      <c r="K176" s="87"/>
      <c r="L176" s="88"/>
      <c r="M176" s="89"/>
      <c r="N176" s="89"/>
      <c r="O176" s="89"/>
      <c r="P176" s="277"/>
      <c r="Q176" s="91"/>
      <c r="R176" s="92"/>
      <c r="S176" s="93"/>
      <c r="T176" s="94">
        <f>T179</f>
        <v>5.8875000000000002</v>
      </c>
    </row>
    <row r="177" spans="1:20" ht="17.25" customHeight="1" thickTop="1" x14ac:dyDescent="0.2">
      <c r="A177" s="327"/>
      <c r="B177" s="327"/>
      <c r="C177" s="95"/>
      <c r="D177" s="78" t="s">
        <v>61</v>
      </c>
      <c r="E177" s="291" t="str">
        <f>VLOOKUP($I177,DATA!$B$94:$D$108,3,FALSE)</f>
        <v>P15</v>
      </c>
      <c r="F177" s="77" t="s">
        <v>12</v>
      </c>
      <c r="G177" s="370">
        <v>200</v>
      </c>
      <c r="H177" s="370">
        <v>200</v>
      </c>
      <c r="I177" s="370">
        <v>15</v>
      </c>
      <c r="J177" s="371" t="s">
        <v>1001</v>
      </c>
      <c r="K177" s="378" t="s">
        <v>1200</v>
      </c>
      <c r="L177" s="79" t="s">
        <v>21</v>
      </c>
      <c r="M177" s="80"/>
      <c r="N177" s="80"/>
      <c r="O177" s="80"/>
      <c r="P177" s="274">
        <f>G177*H177*10^-6</f>
        <v>0.04</v>
      </c>
      <c r="Q177" s="272">
        <v>1</v>
      </c>
      <c r="R177" s="278">
        <f>VLOOKUP(F177,DATA!$G$94:$H$99,2,FALSE)*I177*10^-3</f>
        <v>117.75</v>
      </c>
      <c r="S177" s="81">
        <f t="shared" ref="S177:S178" si="41">+P177*R177</f>
        <v>4.71</v>
      </c>
      <c r="T177" s="96">
        <f t="shared" ref="T177:T178" si="42">+Q177*S177</f>
        <v>4.71</v>
      </c>
    </row>
    <row r="178" spans="1:20" ht="17.25" customHeight="1" thickBot="1" x14ac:dyDescent="0.25">
      <c r="A178" s="327"/>
      <c r="B178" s="327"/>
      <c r="C178" s="105"/>
      <c r="D178" s="106" t="s">
        <v>58</v>
      </c>
      <c r="E178" s="287" t="str">
        <f>VLOOKUP($I178,DATA!$B$94:$D$108,3,FALSE)</f>
        <v>P10</v>
      </c>
      <c r="F178" s="100" t="s">
        <v>12</v>
      </c>
      <c r="G178" s="376">
        <v>150</v>
      </c>
      <c r="H178" s="376">
        <v>100</v>
      </c>
      <c r="I178" s="376">
        <v>10</v>
      </c>
      <c r="J178" s="371" t="s">
        <v>1001</v>
      </c>
      <c r="K178" s="378" t="s">
        <v>1200</v>
      </c>
      <c r="L178" s="101" t="s">
        <v>21</v>
      </c>
      <c r="M178" s="102"/>
      <c r="N178" s="102"/>
      <c r="O178" s="102"/>
      <c r="P178" s="286">
        <f t="shared" ref="P178" si="43">G178*H178*10^-6</f>
        <v>1.4999999999999999E-2</v>
      </c>
      <c r="Q178" s="374">
        <v>1</v>
      </c>
      <c r="R178" s="279">
        <f>VLOOKUP(F178,DATA!$G$94:$H$99,2,FALSE)*I178*10^-3</f>
        <v>78.5</v>
      </c>
      <c r="S178" s="391">
        <f t="shared" si="41"/>
        <v>1.1775</v>
      </c>
      <c r="T178" s="98">
        <f t="shared" si="42"/>
        <v>1.1775</v>
      </c>
    </row>
    <row r="179" spans="1:20" ht="17.25" customHeight="1" thickBot="1" x14ac:dyDescent="0.25">
      <c r="A179" s="327"/>
      <c r="B179" s="327"/>
      <c r="C179" s="59"/>
      <c r="D179" s="34"/>
      <c r="E179" s="35"/>
      <c r="F179" s="265"/>
      <c r="G179" s="265"/>
      <c r="H179" s="37"/>
      <c r="I179" s="47"/>
      <c r="J179" s="35"/>
      <c r="K179" s="35"/>
      <c r="L179" s="40"/>
      <c r="M179" s="41"/>
      <c r="N179" s="41"/>
      <c r="O179" s="41"/>
      <c r="P179" s="276"/>
      <c r="Q179" s="43"/>
      <c r="R179" s="44"/>
      <c r="S179" s="48"/>
      <c r="T179" s="71">
        <f>SUM(T177:T178)</f>
        <v>5.8875000000000002</v>
      </c>
    </row>
    <row r="180" spans="1:20" ht="17.25" customHeight="1" thickBot="1" x14ac:dyDescent="0.25">
      <c r="A180" s="327"/>
      <c r="B180" s="327"/>
      <c r="C180" s="59"/>
      <c r="D180" s="34"/>
      <c r="E180" s="35"/>
      <c r="F180" s="265"/>
      <c r="G180" s="265"/>
      <c r="H180" s="37"/>
      <c r="I180" s="47"/>
      <c r="J180" s="35"/>
      <c r="K180" s="35"/>
      <c r="L180" s="40"/>
      <c r="M180" s="41"/>
      <c r="N180" s="41"/>
      <c r="O180" s="41"/>
      <c r="P180" s="276"/>
      <c r="Q180" s="43"/>
      <c r="R180" s="44"/>
      <c r="S180" s="48"/>
      <c r="T180" s="70"/>
    </row>
    <row r="181" spans="1:20" ht="17.25" customHeight="1" thickBot="1" x14ac:dyDescent="0.25">
      <c r="A181" s="327"/>
      <c r="B181" s="327"/>
      <c r="C181" s="82" t="s">
        <v>60</v>
      </c>
      <c r="D181" s="83" t="s">
        <v>1138</v>
      </c>
      <c r="E181" s="83" t="s">
        <v>63</v>
      </c>
      <c r="F181" s="266"/>
      <c r="G181" s="266"/>
      <c r="H181" s="85"/>
      <c r="I181" s="86"/>
      <c r="J181" s="87"/>
      <c r="K181" s="87"/>
      <c r="L181" s="88"/>
      <c r="M181" s="89"/>
      <c r="N181" s="89"/>
      <c r="O181" s="89"/>
      <c r="P181" s="277"/>
      <c r="Q181" s="91"/>
      <c r="R181" s="92"/>
      <c r="S181" s="93"/>
      <c r="T181" s="94">
        <f>T185</f>
        <v>29.633749999999999</v>
      </c>
    </row>
    <row r="182" spans="1:20" ht="17.25" customHeight="1" thickTop="1" x14ac:dyDescent="0.2">
      <c r="A182" s="327"/>
      <c r="B182" s="327"/>
      <c r="C182" s="95"/>
      <c r="D182" s="78" t="s">
        <v>61</v>
      </c>
      <c r="E182" s="291" t="str">
        <f>VLOOKUP($I182,DATA!$B$94:$D$108,3,FALSE)</f>
        <v>P20</v>
      </c>
      <c r="F182" s="77" t="s">
        <v>12</v>
      </c>
      <c r="G182" s="370">
        <v>300</v>
      </c>
      <c r="H182" s="370">
        <v>300</v>
      </c>
      <c r="I182" s="370">
        <v>20</v>
      </c>
      <c r="J182" s="371" t="s">
        <v>1001</v>
      </c>
      <c r="K182" s="378" t="s">
        <v>1200</v>
      </c>
      <c r="L182" s="79" t="s">
        <v>21</v>
      </c>
      <c r="M182" s="80"/>
      <c r="N182" s="80"/>
      <c r="O182" s="80"/>
      <c r="P182" s="274">
        <f>G182*H182*10^-6</f>
        <v>0.09</v>
      </c>
      <c r="Q182" s="272">
        <v>1</v>
      </c>
      <c r="R182" s="278">
        <f>VLOOKUP(F182,DATA!$G$94:$H$99,2,FALSE)*I182*10^-3</f>
        <v>157</v>
      </c>
      <c r="S182" s="81">
        <f t="shared" ref="S182:S184" si="44">+P182*R182</f>
        <v>14.129999999999999</v>
      </c>
      <c r="T182" s="96">
        <f t="shared" ref="T182:T184" si="45">+Q182*S182</f>
        <v>14.129999999999999</v>
      </c>
    </row>
    <row r="183" spans="1:20" ht="17.25" customHeight="1" x14ac:dyDescent="0.2">
      <c r="A183" s="327"/>
      <c r="B183" s="327"/>
      <c r="C183" s="285"/>
      <c r="D183" s="368" t="s">
        <v>58</v>
      </c>
      <c r="E183" s="292" t="str">
        <f>VLOOKUP($I183,DATA!$B$94:$D$108,3,FALSE)</f>
        <v>P10</v>
      </c>
      <c r="F183" s="77" t="s">
        <v>12</v>
      </c>
      <c r="G183" s="370">
        <v>250</v>
      </c>
      <c r="H183" s="370">
        <v>250</v>
      </c>
      <c r="I183" s="370">
        <v>10</v>
      </c>
      <c r="J183" s="371" t="s">
        <v>1001</v>
      </c>
      <c r="K183" s="378" t="s">
        <v>1200</v>
      </c>
      <c r="L183" s="76" t="s">
        <v>21</v>
      </c>
      <c r="M183" s="73"/>
      <c r="N183" s="73"/>
      <c r="O183" s="73"/>
      <c r="P183" s="274">
        <f t="shared" ref="P183:P184" si="46">G183*H183*10^-6</f>
        <v>6.25E-2</v>
      </c>
      <c r="Q183" s="373">
        <v>1</v>
      </c>
      <c r="R183" s="267">
        <f>VLOOKUP(F183,DATA!$G$94:$H$99,2,FALSE)*I183*10^-3</f>
        <v>78.5</v>
      </c>
      <c r="S183" s="74">
        <f t="shared" si="44"/>
        <v>4.90625</v>
      </c>
      <c r="T183" s="98">
        <f t="shared" si="45"/>
        <v>4.90625</v>
      </c>
    </row>
    <row r="184" spans="1:20" ht="17.25" customHeight="1" thickBot="1" x14ac:dyDescent="0.25">
      <c r="A184" s="327"/>
      <c r="B184" s="327"/>
      <c r="C184" s="280"/>
      <c r="D184" s="63" t="s">
        <v>68</v>
      </c>
      <c r="E184" s="293" t="str">
        <f>VLOOKUP($I184,DATA!$B$94:$D$108,3,FALSE)</f>
        <v>P15</v>
      </c>
      <c r="F184" s="100" t="s">
        <v>12</v>
      </c>
      <c r="G184" s="376">
        <v>150</v>
      </c>
      <c r="H184" s="376">
        <v>150</v>
      </c>
      <c r="I184" s="376">
        <v>15</v>
      </c>
      <c r="J184" s="371" t="s">
        <v>1001</v>
      </c>
      <c r="K184" s="378" t="s">
        <v>1200</v>
      </c>
      <c r="L184" s="281" t="s">
        <v>21</v>
      </c>
      <c r="M184" s="282"/>
      <c r="N184" s="282"/>
      <c r="O184" s="282"/>
      <c r="P184" s="286">
        <f t="shared" si="46"/>
        <v>2.2499999999999999E-2</v>
      </c>
      <c r="Q184" s="382">
        <v>4</v>
      </c>
      <c r="R184" s="279">
        <f>VLOOKUP(F184,DATA!$G$94:$H$99,2,FALSE)*I184*10^-3</f>
        <v>117.75</v>
      </c>
      <c r="S184" s="283">
        <f t="shared" si="44"/>
        <v>2.649375</v>
      </c>
      <c r="T184" s="284">
        <f t="shared" si="45"/>
        <v>10.5975</v>
      </c>
    </row>
    <row r="185" spans="1:20" ht="17.25" customHeight="1" thickBot="1" x14ac:dyDescent="0.25">
      <c r="A185" s="327"/>
      <c r="B185" s="327"/>
      <c r="C185" s="59"/>
      <c r="D185" s="34"/>
      <c r="E185" s="35"/>
      <c r="F185" s="265"/>
      <c r="G185" s="265"/>
      <c r="H185" s="37"/>
      <c r="I185" s="47"/>
      <c r="J185" s="35"/>
      <c r="K185" s="35"/>
      <c r="L185" s="40"/>
      <c r="M185" s="41"/>
      <c r="N185" s="41"/>
      <c r="O185" s="41"/>
      <c r="P185" s="276"/>
      <c r="Q185" s="43"/>
      <c r="R185" s="44"/>
      <c r="S185" s="48"/>
      <c r="T185" s="71">
        <f>SUM(T182:T184)</f>
        <v>29.633749999999999</v>
      </c>
    </row>
    <row r="186" spans="1:20" ht="17.25" customHeight="1" thickBot="1" x14ac:dyDescent="0.25">
      <c r="A186" s="327"/>
      <c r="B186" s="327"/>
      <c r="C186" s="59"/>
      <c r="D186" s="34"/>
      <c r="E186" s="35"/>
      <c r="F186" s="265"/>
      <c r="G186" s="265"/>
      <c r="H186" s="37"/>
      <c r="I186" s="47"/>
      <c r="J186" s="35"/>
      <c r="K186" s="35"/>
      <c r="L186" s="40"/>
      <c r="M186" s="41"/>
      <c r="N186" s="41"/>
      <c r="O186" s="41"/>
      <c r="P186" s="276"/>
      <c r="Q186" s="43"/>
      <c r="R186" s="44"/>
      <c r="S186" s="48"/>
      <c r="T186" s="70"/>
    </row>
    <row r="187" spans="1:20" ht="17.25" customHeight="1" thickBot="1" x14ac:dyDescent="0.25">
      <c r="A187" s="327"/>
      <c r="B187" s="327"/>
      <c r="C187" s="82" t="s">
        <v>60</v>
      </c>
      <c r="D187" s="83" t="s">
        <v>1139</v>
      </c>
      <c r="E187" s="83" t="s">
        <v>63</v>
      </c>
      <c r="F187" s="266"/>
      <c r="G187" s="266"/>
      <c r="H187" s="85"/>
      <c r="I187" s="86"/>
      <c r="J187" s="87"/>
      <c r="K187" s="87"/>
      <c r="L187" s="88"/>
      <c r="M187" s="89"/>
      <c r="N187" s="89"/>
      <c r="O187" s="89"/>
      <c r="P187" s="277"/>
      <c r="Q187" s="91"/>
      <c r="R187" s="92"/>
      <c r="S187" s="93"/>
      <c r="T187" s="94">
        <f>T191</f>
        <v>34.54</v>
      </c>
    </row>
    <row r="188" spans="1:20" ht="17.25" customHeight="1" thickTop="1" x14ac:dyDescent="0.2">
      <c r="A188" s="327"/>
      <c r="B188" s="327"/>
      <c r="C188" s="95"/>
      <c r="D188" s="78" t="s">
        <v>61</v>
      </c>
      <c r="E188" s="291" t="str">
        <f>VLOOKUP($I188,DATA!$B$94:$D$108,3,FALSE)</f>
        <v>P20</v>
      </c>
      <c r="F188" s="77" t="s">
        <v>12</v>
      </c>
      <c r="G188" s="370">
        <v>300</v>
      </c>
      <c r="H188" s="370">
        <v>300</v>
      </c>
      <c r="I188" s="370">
        <v>20</v>
      </c>
      <c r="J188" s="371" t="s">
        <v>1001</v>
      </c>
      <c r="K188" s="378" t="s">
        <v>1200</v>
      </c>
      <c r="L188" s="79" t="s">
        <v>21</v>
      </c>
      <c r="M188" s="80"/>
      <c r="N188" s="80"/>
      <c r="O188" s="80"/>
      <c r="P188" s="274">
        <f>G188*H188*10^-6</f>
        <v>0.09</v>
      </c>
      <c r="Q188" s="272">
        <v>1</v>
      </c>
      <c r="R188" s="278">
        <f>VLOOKUP(F188,DATA!$G$94:$H$99,2,FALSE)*I188*10^-3</f>
        <v>157</v>
      </c>
      <c r="S188" s="81">
        <f t="shared" ref="S188:S190" si="47">+P188*R188</f>
        <v>14.129999999999999</v>
      </c>
      <c r="T188" s="96">
        <f t="shared" ref="T188:T190" si="48">+Q188*S188</f>
        <v>14.129999999999999</v>
      </c>
    </row>
    <row r="189" spans="1:20" ht="17.25" customHeight="1" x14ac:dyDescent="0.2">
      <c r="A189" s="327"/>
      <c r="B189" s="327"/>
      <c r="C189" s="285"/>
      <c r="D189" s="368" t="s">
        <v>58</v>
      </c>
      <c r="E189" s="292" t="str">
        <f>VLOOKUP($I189,DATA!$B$94:$D$108,3,FALSE)</f>
        <v>P20</v>
      </c>
      <c r="F189" s="77" t="s">
        <v>12</v>
      </c>
      <c r="G189" s="370">
        <v>250</v>
      </c>
      <c r="H189" s="370">
        <v>250</v>
      </c>
      <c r="I189" s="370">
        <v>20</v>
      </c>
      <c r="J189" s="371" t="s">
        <v>1001</v>
      </c>
      <c r="K189" s="378" t="s">
        <v>1200</v>
      </c>
      <c r="L189" s="76" t="s">
        <v>21</v>
      </c>
      <c r="M189" s="73"/>
      <c r="N189" s="73"/>
      <c r="O189" s="73"/>
      <c r="P189" s="274">
        <f t="shared" ref="P189:P190" si="49">G189*H189*10^-6</f>
        <v>6.25E-2</v>
      </c>
      <c r="Q189" s="373">
        <v>1</v>
      </c>
      <c r="R189" s="267">
        <f>VLOOKUP(F189,DATA!$G$94:$H$99,2,FALSE)*I189*10^-3</f>
        <v>157</v>
      </c>
      <c r="S189" s="74">
        <f t="shared" si="47"/>
        <v>9.8125</v>
      </c>
      <c r="T189" s="98">
        <f t="shared" si="48"/>
        <v>9.8125</v>
      </c>
    </row>
    <row r="190" spans="1:20" ht="17.25" customHeight="1" thickBot="1" x14ac:dyDescent="0.25">
      <c r="A190" s="327"/>
      <c r="B190" s="327"/>
      <c r="C190" s="280"/>
      <c r="D190" s="63" t="s">
        <v>68</v>
      </c>
      <c r="E190" s="293" t="str">
        <f>VLOOKUP($I190,DATA!$B$94:$D$108,3,FALSE)</f>
        <v>P15</v>
      </c>
      <c r="F190" s="100" t="s">
        <v>12</v>
      </c>
      <c r="G190" s="376">
        <v>150</v>
      </c>
      <c r="H190" s="376">
        <v>150</v>
      </c>
      <c r="I190" s="376">
        <v>15</v>
      </c>
      <c r="J190" s="371" t="s">
        <v>1001</v>
      </c>
      <c r="K190" s="378" t="s">
        <v>1200</v>
      </c>
      <c r="L190" s="281" t="s">
        <v>21</v>
      </c>
      <c r="M190" s="282"/>
      <c r="N190" s="282"/>
      <c r="O190" s="282"/>
      <c r="P190" s="286">
        <f t="shared" si="49"/>
        <v>2.2499999999999999E-2</v>
      </c>
      <c r="Q190" s="382">
        <v>4</v>
      </c>
      <c r="R190" s="279">
        <f>VLOOKUP(F190,DATA!$G$94:$H$99,2,FALSE)*I190*10^-3</f>
        <v>117.75</v>
      </c>
      <c r="S190" s="283">
        <f t="shared" si="47"/>
        <v>2.649375</v>
      </c>
      <c r="T190" s="284">
        <f t="shared" si="48"/>
        <v>10.5975</v>
      </c>
    </row>
    <row r="191" spans="1:20" ht="17.25" customHeight="1" thickBot="1" x14ac:dyDescent="0.25">
      <c r="A191" s="327"/>
      <c r="B191" s="327"/>
      <c r="C191" s="59"/>
      <c r="D191" s="34"/>
      <c r="E191" s="35"/>
      <c r="F191" s="265"/>
      <c r="G191" s="265"/>
      <c r="H191" s="37"/>
      <c r="I191" s="47"/>
      <c r="J191" s="35"/>
      <c r="K191" s="35"/>
      <c r="L191" s="40"/>
      <c r="M191" s="41"/>
      <c r="N191" s="41"/>
      <c r="O191" s="41"/>
      <c r="P191" s="276"/>
      <c r="Q191" s="43"/>
      <c r="R191" s="44"/>
      <c r="S191" s="48"/>
      <c r="T191" s="71">
        <f>SUM(T188:T190)</f>
        <v>34.54</v>
      </c>
    </row>
    <row r="192" spans="1:20" ht="17.25" customHeight="1" thickBot="1" x14ac:dyDescent="0.25">
      <c r="A192" s="327"/>
      <c r="B192" s="327"/>
      <c r="C192" s="59"/>
      <c r="D192" s="34"/>
      <c r="E192" s="35"/>
      <c r="F192" s="265"/>
      <c r="G192" s="265"/>
      <c r="H192" s="37"/>
      <c r="I192" s="47"/>
      <c r="J192" s="35"/>
      <c r="K192" s="35"/>
      <c r="L192" s="40"/>
      <c r="M192" s="41"/>
      <c r="N192" s="41"/>
      <c r="O192" s="41"/>
      <c r="P192" s="276"/>
      <c r="Q192" s="43"/>
      <c r="R192" s="44"/>
      <c r="S192" s="48"/>
      <c r="T192" s="70"/>
    </row>
    <row r="193" spans="1:20" ht="17.25" customHeight="1" thickBot="1" x14ac:dyDescent="0.25">
      <c r="A193" s="327"/>
      <c r="B193" s="327"/>
      <c r="C193" s="82" t="s">
        <v>60</v>
      </c>
      <c r="D193" s="83" t="s">
        <v>1140</v>
      </c>
      <c r="E193" s="83" t="s">
        <v>63</v>
      </c>
      <c r="F193" s="266"/>
      <c r="G193" s="266"/>
      <c r="H193" s="85"/>
      <c r="I193" s="86"/>
      <c r="J193" s="87"/>
      <c r="K193" s="87"/>
      <c r="L193" s="88"/>
      <c r="M193" s="89"/>
      <c r="N193" s="89"/>
      <c r="O193" s="89"/>
      <c r="P193" s="277"/>
      <c r="Q193" s="91"/>
      <c r="R193" s="92"/>
      <c r="S193" s="93"/>
      <c r="T193" s="94">
        <f>T197</f>
        <v>64.173749999999998</v>
      </c>
    </row>
    <row r="194" spans="1:20" ht="17.25" customHeight="1" thickTop="1" x14ac:dyDescent="0.2">
      <c r="A194" s="327"/>
      <c r="B194" s="327"/>
      <c r="C194" s="95"/>
      <c r="D194" s="78" t="s">
        <v>61</v>
      </c>
      <c r="E194" s="291" t="str">
        <f>VLOOKUP($I194,DATA!$B$94:$D$108,3,FALSE)</f>
        <v>P20</v>
      </c>
      <c r="F194" s="77" t="s">
        <v>12</v>
      </c>
      <c r="G194" s="370">
        <v>300</v>
      </c>
      <c r="H194" s="370">
        <v>300</v>
      </c>
      <c r="I194" s="370">
        <v>20</v>
      </c>
      <c r="J194" s="371" t="s">
        <v>1001</v>
      </c>
      <c r="K194" s="378" t="s">
        <v>1200</v>
      </c>
      <c r="L194" s="79" t="s">
        <v>21</v>
      </c>
      <c r="M194" s="80"/>
      <c r="N194" s="80"/>
      <c r="O194" s="80"/>
      <c r="P194" s="274">
        <f>G194*H194*10^-6</f>
        <v>0.09</v>
      </c>
      <c r="Q194" s="272">
        <v>1</v>
      </c>
      <c r="R194" s="278">
        <f>VLOOKUP(F194,DATA!$G$94:$H$99,2,FALSE)*I194*10^-3</f>
        <v>157</v>
      </c>
      <c r="S194" s="81">
        <f t="shared" ref="S194:S196" si="50">+P194*R194</f>
        <v>14.129999999999999</v>
      </c>
      <c r="T194" s="96">
        <f t="shared" ref="T194:T196" si="51">+Q194*S194</f>
        <v>14.129999999999999</v>
      </c>
    </row>
    <row r="195" spans="1:20" ht="17.25" customHeight="1" x14ac:dyDescent="0.2">
      <c r="A195" s="327"/>
      <c r="B195" s="327"/>
      <c r="C195" s="285"/>
      <c r="D195" s="368" t="s">
        <v>58</v>
      </c>
      <c r="E195" s="292" t="str">
        <f>VLOOKUP($I195,DATA!$B$94:$D$108,3,FALSE)</f>
        <v>P20</v>
      </c>
      <c r="F195" s="77" t="s">
        <v>12</v>
      </c>
      <c r="G195" s="370">
        <v>600</v>
      </c>
      <c r="H195" s="370">
        <v>250</v>
      </c>
      <c r="I195" s="370">
        <v>20</v>
      </c>
      <c r="J195" s="371" t="s">
        <v>1001</v>
      </c>
      <c r="K195" s="378" t="s">
        <v>1200</v>
      </c>
      <c r="L195" s="76" t="s">
        <v>21</v>
      </c>
      <c r="M195" s="73"/>
      <c r="N195" s="73"/>
      <c r="O195" s="73"/>
      <c r="P195" s="274">
        <f t="shared" ref="P195:P196" si="52">G195*H195*10^-6</f>
        <v>0.15</v>
      </c>
      <c r="Q195" s="373">
        <v>1</v>
      </c>
      <c r="R195" s="267">
        <f>VLOOKUP(F195,DATA!$G$94:$H$99,2,FALSE)*I195*10^-3</f>
        <v>157</v>
      </c>
      <c r="S195" s="74">
        <f t="shared" si="50"/>
        <v>23.55</v>
      </c>
      <c r="T195" s="98">
        <f t="shared" si="51"/>
        <v>23.55</v>
      </c>
    </row>
    <row r="196" spans="1:20" ht="17.25" customHeight="1" thickBot="1" x14ac:dyDescent="0.25">
      <c r="A196" s="327"/>
      <c r="B196" s="327"/>
      <c r="C196" s="280"/>
      <c r="D196" s="63" t="s">
        <v>68</v>
      </c>
      <c r="E196" s="293" t="str">
        <f>VLOOKUP($I196,DATA!$B$94:$D$108,3,FALSE)</f>
        <v>P15</v>
      </c>
      <c r="F196" s="100" t="s">
        <v>12</v>
      </c>
      <c r="G196" s="376">
        <v>150</v>
      </c>
      <c r="H196" s="376">
        <v>250</v>
      </c>
      <c r="I196" s="376">
        <v>15</v>
      </c>
      <c r="J196" s="371" t="s">
        <v>1001</v>
      </c>
      <c r="K196" s="378" t="s">
        <v>1200</v>
      </c>
      <c r="L196" s="281" t="s">
        <v>21</v>
      </c>
      <c r="M196" s="282"/>
      <c r="N196" s="282"/>
      <c r="O196" s="282"/>
      <c r="P196" s="286">
        <f t="shared" si="52"/>
        <v>3.7499999999999999E-2</v>
      </c>
      <c r="Q196" s="382">
        <v>6</v>
      </c>
      <c r="R196" s="279">
        <f>VLOOKUP(F196,DATA!$G$94:$H$99,2,FALSE)*I196*10^-3</f>
        <v>117.75</v>
      </c>
      <c r="S196" s="283">
        <f t="shared" si="50"/>
        <v>4.4156249999999995</v>
      </c>
      <c r="T196" s="284">
        <f t="shared" si="51"/>
        <v>26.493749999999999</v>
      </c>
    </row>
    <row r="197" spans="1:20" ht="17.25" customHeight="1" thickBot="1" x14ac:dyDescent="0.25">
      <c r="A197" s="327"/>
      <c r="B197" s="327"/>
      <c r="C197" s="59"/>
      <c r="D197" s="34"/>
      <c r="E197" s="35"/>
      <c r="F197" s="265"/>
      <c r="G197" s="265"/>
      <c r="H197" s="37"/>
      <c r="I197" s="47"/>
      <c r="J197" s="35"/>
      <c r="K197" s="35"/>
      <c r="L197" s="40"/>
      <c r="M197" s="41"/>
      <c r="N197" s="41"/>
      <c r="O197" s="41"/>
      <c r="P197" s="276"/>
      <c r="Q197" s="43"/>
      <c r="R197" s="44"/>
      <c r="S197" s="48"/>
      <c r="T197" s="71">
        <f>SUM(T194:T196)</f>
        <v>64.173749999999998</v>
      </c>
    </row>
    <row r="198" spans="1:20" ht="17.25" customHeight="1" thickBot="1" x14ac:dyDescent="0.25">
      <c r="A198" s="327"/>
      <c r="B198" s="327"/>
      <c r="C198" s="59"/>
      <c r="D198" s="34"/>
      <c r="E198" s="35"/>
      <c r="F198" s="265"/>
      <c r="G198" s="265"/>
      <c r="H198" s="37"/>
      <c r="I198" s="47"/>
      <c r="J198" s="35"/>
      <c r="K198" s="35"/>
      <c r="L198" s="40"/>
      <c r="M198" s="41"/>
      <c r="N198" s="41"/>
      <c r="O198" s="41"/>
      <c r="P198" s="276"/>
      <c r="Q198" s="43"/>
      <c r="R198" s="44"/>
      <c r="S198" s="48"/>
      <c r="T198" s="70"/>
    </row>
    <row r="199" spans="1:20" ht="17.25" customHeight="1" thickBot="1" x14ac:dyDescent="0.25">
      <c r="A199" s="327"/>
      <c r="B199" s="327"/>
      <c r="C199" s="82" t="s">
        <v>60</v>
      </c>
      <c r="D199" s="83" t="s">
        <v>1141</v>
      </c>
      <c r="E199" s="83" t="s">
        <v>63</v>
      </c>
      <c r="F199" s="266"/>
      <c r="G199" s="266"/>
      <c r="H199" s="85"/>
      <c r="I199" s="86"/>
      <c r="J199" s="87"/>
      <c r="K199" s="87"/>
      <c r="L199" s="88"/>
      <c r="M199" s="89"/>
      <c r="N199" s="89"/>
      <c r="O199" s="89"/>
      <c r="P199" s="277"/>
      <c r="Q199" s="91"/>
      <c r="R199" s="92"/>
      <c r="S199" s="93"/>
      <c r="T199" s="94">
        <f>T203</f>
        <v>44.15625</v>
      </c>
    </row>
    <row r="200" spans="1:20" ht="17.25" customHeight="1" thickTop="1" x14ac:dyDescent="0.2">
      <c r="A200" s="327"/>
      <c r="B200" s="327"/>
      <c r="C200" s="95"/>
      <c r="D200" s="78" t="s">
        <v>61</v>
      </c>
      <c r="E200" s="291" t="str">
        <f>VLOOKUP($I200,DATA!$B$94:$D$108,3,FALSE)</f>
        <v>P20</v>
      </c>
      <c r="F200" s="77" t="s">
        <v>12</v>
      </c>
      <c r="G200" s="370">
        <v>300</v>
      </c>
      <c r="H200" s="370">
        <v>300</v>
      </c>
      <c r="I200" s="370">
        <v>20</v>
      </c>
      <c r="J200" s="371" t="s">
        <v>1001</v>
      </c>
      <c r="K200" s="378" t="s">
        <v>1200</v>
      </c>
      <c r="L200" s="79" t="s">
        <v>21</v>
      </c>
      <c r="M200" s="80"/>
      <c r="N200" s="80"/>
      <c r="O200" s="80"/>
      <c r="P200" s="274">
        <f>G200*H200*10^-6</f>
        <v>0.09</v>
      </c>
      <c r="Q200" s="272">
        <v>1</v>
      </c>
      <c r="R200" s="278">
        <f>VLOOKUP(F200,DATA!$G$94:$H$99,2,FALSE)*I200*10^-3</f>
        <v>157</v>
      </c>
      <c r="S200" s="81">
        <f t="shared" ref="S200:S202" si="53">+P200*R200</f>
        <v>14.129999999999999</v>
      </c>
      <c r="T200" s="96">
        <f t="shared" ref="T200:T202" si="54">+Q200*S200</f>
        <v>14.129999999999999</v>
      </c>
    </row>
    <row r="201" spans="1:20" ht="17.25" customHeight="1" x14ac:dyDescent="0.2">
      <c r="A201" s="327"/>
      <c r="B201" s="327"/>
      <c r="C201" s="285"/>
      <c r="D201" s="368" t="s">
        <v>58</v>
      </c>
      <c r="E201" s="292" t="str">
        <f>VLOOKUP($I201,DATA!$B$94:$D$108,3,FALSE)</f>
        <v>P12</v>
      </c>
      <c r="F201" s="77" t="s">
        <v>12</v>
      </c>
      <c r="G201" s="370">
        <v>600</v>
      </c>
      <c r="H201" s="370">
        <v>250</v>
      </c>
      <c r="I201" s="370">
        <v>12</v>
      </c>
      <c r="J201" s="371" t="s">
        <v>1001</v>
      </c>
      <c r="K201" s="378" t="s">
        <v>1200</v>
      </c>
      <c r="L201" s="76" t="s">
        <v>21</v>
      </c>
      <c r="M201" s="73"/>
      <c r="N201" s="73"/>
      <c r="O201" s="73"/>
      <c r="P201" s="274">
        <f t="shared" ref="P201:P202" si="55">G201*H201*10^-6</f>
        <v>0.15</v>
      </c>
      <c r="Q201" s="373">
        <v>1</v>
      </c>
      <c r="R201" s="267">
        <f>VLOOKUP(F201,DATA!$G$94:$H$99,2,FALSE)*I201*10^-3</f>
        <v>94.2</v>
      </c>
      <c r="S201" s="74">
        <f t="shared" si="53"/>
        <v>14.13</v>
      </c>
      <c r="T201" s="98">
        <f t="shared" si="54"/>
        <v>14.13</v>
      </c>
    </row>
    <row r="202" spans="1:20" ht="17.25" customHeight="1" thickBot="1" x14ac:dyDescent="0.25">
      <c r="A202" s="327"/>
      <c r="B202" s="327"/>
      <c r="C202" s="280"/>
      <c r="D202" s="63" t="s">
        <v>68</v>
      </c>
      <c r="E202" s="293" t="str">
        <f>VLOOKUP($I202,DATA!$B$94:$D$108,3,FALSE)</f>
        <v>P15</v>
      </c>
      <c r="F202" s="100" t="s">
        <v>12</v>
      </c>
      <c r="G202" s="376">
        <v>150</v>
      </c>
      <c r="H202" s="376">
        <v>150</v>
      </c>
      <c r="I202" s="376">
        <v>15</v>
      </c>
      <c r="J202" s="371" t="s">
        <v>1001</v>
      </c>
      <c r="K202" s="378" t="s">
        <v>1200</v>
      </c>
      <c r="L202" s="281" t="s">
        <v>21</v>
      </c>
      <c r="M202" s="282"/>
      <c r="N202" s="282"/>
      <c r="O202" s="282"/>
      <c r="P202" s="286">
        <f t="shared" si="55"/>
        <v>2.2499999999999999E-2</v>
      </c>
      <c r="Q202" s="382">
        <v>6</v>
      </c>
      <c r="R202" s="279">
        <f>VLOOKUP(F202,DATA!$G$94:$H$99,2,FALSE)*I202*10^-3</f>
        <v>117.75</v>
      </c>
      <c r="S202" s="283">
        <f t="shared" si="53"/>
        <v>2.649375</v>
      </c>
      <c r="T202" s="284">
        <f t="shared" si="54"/>
        <v>15.89625</v>
      </c>
    </row>
    <row r="203" spans="1:20" ht="17.25" customHeight="1" thickBot="1" x14ac:dyDescent="0.25">
      <c r="A203" s="327"/>
      <c r="B203" s="327"/>
      <c r="C203" s="59"/>
      <c r="D203" s="34"/>
      <c r="E203" s="35"/>
      <c r="F203" s="265"/>
      <c r="G203" s="265"/>
      <c r="H203" s="37"/>
      <c r="I203" s="47"/>
      <c r="J203" s="35"/>
      <c r="K203" s="35"/>
      <c r="L203" s="40"/>
      <c r="M203" s="41"/>
      <c r="N203" s="41"/>
      <c r="O203" s="41"/>
      <c r="P203" s="276"/>
      <c r="Q203" s="43"/>
      <c r="R203" s="44"/>
      <c r="S203" s="48"/>
      <c r="T203" s="71">
        <f>SUM(T200:T202)</f>
        <v>44.15625</v>
      </c>
    </row>
    <row r="204" spans="1:20" ht="17.25" customHeight="1" thickBot="1" x14ac:dyDescent="0.25">
      <c r="A204" s="327"/>
      <c r="B204" s="327"/>
      <c r="C204" s="59"/>
      <c r="D204" s="34"/>
      <c r="E204" s="35"/>
      <c r="F204" s="265"/>
      <c r="G204" s="265"/>
      <c r="H204" s="37"/>
      <c r="I204" s="47"/>
      <c r="J204" s="35"/>
      <c r="K204" s="35"/>
      <c r="L204" s="40"/>
      <c r="M204" s="41"/>
      <c r="N204" s="41"/>
      <c r="O204" s="41"/>
      <c r="P204" s="276"/>
      <c r="Q204" s="43"/>
      <c r="R204" s="44"/>
      <c r="S204" s="48"/>
      <c r="T204" s="70"/>
    </row>
    <row r="205" spans="1:20" ht="17.25" customHeight="1" thickBot="1" x14ac:dyDescent="0.25">
      <c r="A205" s="327"/>
      <c r="B205" s="327"/>
      <c r="C205" s="82" t="s">
        <v>60</v>
      </c>
      <c r="D205" s="83" t="s">
        <v>1142</v>
      </c>
      <c r="E205" s="83" t="s">
        <v>63</v>
      </c>
      <c r="F205" s="266"/>
      <c r="G205" s="266"/>
      <c r="H205" s="85"/>
      <c r="I205" s="86"/>
      <c r="J205" s="87"/>
      <c r="K205" s="87"/>
      <c r="L205" s="88"/>
      <c r="M205" s="89"/>
      <c r="N205" s="89"/>
      <c r="O205" s="89"/>
      <c r="P205" s="277"/>
      <c r="Q205" s="91"/>
      <c r="R205" s="92"/>
      <c r="S205" s="93"/>
      <c r="T205" s="94">
        <f>T208</f>
        <v>6.1230000000000002</v>
      </c>
    </row>
    <row r="206" spans="1:20" ht="17.25" customHeight="1" thickTop="1" x14ac:dyDescent="0.2">
      <c r="A206" s="327"/>
      <c r="B206" s="327"/>
      <c r="C206" s="95"/>
      <c r="D206" s="78" t="s">
        <v>61</v>
      </c>
      <c r="E206" s="291" t="str">
        <f>VLOOKUP($I206,DATA!$B$94:$D$108,3,FALSE)</f>
        <v>P15</v>
      </c>
      <c r="F206" s="77" t="s">
        <v>12</v>
      </c>
      <c r="G206" s="370">
        <v>200</v>
      </c>
      <c r="H206" s="370">
        <v>200</v>
      </c>
      <c r="I206" s="370">
        <v>15</v>
      </c>
      <c r="J206" s="371" t="s">
        <v>1001</v>
      </c>
      <c r="K206" s="378" t="s">
        <v>1200</v>
      </c>
      <c r="L206" s="79" t="s">
        <v>21</v>
      </c>
      <c r="M206" s="80"/>
      <c r="N206" s="80"/>
      <c r="O206" s="80"/>
      <c r="P206" s="274">
        <f>G206*H206*10^-6</f>
        <v>0.04</v>
      </c>
      <c r="Q206" s="272">
        <v>1</v>
      </c>
      <c r="R206" s="278">
        <f>VLOOKUP(F206,DATA!$G$94:$H$99,2,FALSE)*I206*10^-3</f>
        <v>117.75</v>
      </c>
      <c r="S206" s="81">
        <f t="shared" ref="S206:S207" si="56">+P206*R206</f>
        <v>4.71</v>
      </c>
      <c r="T206" s="96">
        <f t="shared" ref="T206:T207" si="57">+Q206*S206</f>
        <v>4.71</v>
      </c>
    </row>
    <row r="207" spans="1:20" ht="17.25" customHeight="1" thickBot="1" x14ac:dyDescent="0.25">
      <c r="A207" s="327"/>
      <c r="B207" s="327"/>
      <c r="C207" s="105"/>
      <c r="D207" s="106" t="s">
        <v>58</v>
      </c>
      <c r="E207" s="287" t="str">
        <f>VLOOKUP($I207,DATA!$B$94:$D$108,3,FALSE)</f>
        <v>P12</v>
      </c>
      <c r="F207" s="100" t="s">
        <v>12</v>
      </c>
      <c r="G207" s="376">
        <v>150</v>
      </c>
      <c r="H207" s="376">
        <v>100</v>
      </c>
      <c r="I207" s="376">
        <v>12</v>
      </c>
      <c r="J207" s="371" t="s">
        <v>1001</v>
      </c>
      <c r="K207" s="378" t="s">
        <v>1200</v>
      </c>
      <c r="L207" s="101" t="s">
        <v>21</v>
      </c>
      <c r="M207" s="102"/>
      <c r="N207" s="102"/>
      <c r="O207" s="102"/>
      <c r="P207" s="286">
        <f t="shared" ref="P207" si="58">G207*H207*10^-6</f>
        <v>1.4999999999999999E-2</v>
      </c>
      <c r="Q207" s="374">
        <v>1</v>
      </c>
      <c r="R207" s="279">
        <f>VLOOKUP(F207,DATA!$G$94:$H$99,2,FALSE)*I207*10^-3</f>
        <v>94.2</v>
      </c>
      <c r="S207" s="391">
        <f t="shared" si="56"/>
        <v>1.413</v>
      </c>
      <c r="T207" s="98">
        <f t="shared" si="57"/>
        <v>1.413</v>
      </c>
    </row>
    <row r="208" spans="1:20" ht="17.25" customHeight="1" thickBot="1" x14ac:dyDescent="0.25">
      <c r="A208" s="327"/>
      <c r="B208" s="327"/>
      <c r="C208" s="59"/>
      <c r="D208" s="34"/>
      <c r="E208" s="35"/>
      <c r="F208" s="265"/>
      <c r="G208" s="265"/>
      <c r="H208" s="37"/>
      <c r="I208" s="47"/>
      <c r="J208" s="35"/>
      <c r="K208" s="35"/>
      <c r="L208" s="40"/>
      <c r="M208" s="41"/>
      <c r="N208" s="41"/>
      <c r="O208" s="41"/>
      <c r="P208" s="276"/>
      <c r="Q208" s="43"/>
      <c r="R208" s="44"/>
      <c r="S208" s="48"/>
      <c r="T208" s="71">
        <f>SUM(T206:T207)</f>
        <v>6.1230000000000002</v>
      </c>
    </row>
    <row r="209" spans="1:20" ht="17.25" customHeight="1" thickBot="1" x14ac:dyDescent="0.25">
      <c r="A209" s="327"/>
      <c r="B209" s="327"/>
      <c r="C209" s="59"/>
      <c r="D209" s="34"/>
      <c r="E209" s="35"/>
      <c r="F209" s="265"/>
      <c r="G209" s="265"/>
      <c r="H209" s="37"/>
      <c r="I209" s="47"/>
      <c r="J209" s="35"/>
      <c r="K209" s="35"/>
      <c r="L209" s="40"/>
      <c r="M209" s="41"/>
      <c r="N209" s="41"/>
      <c r="O209" s="41"/>
      <c r="P209" s="276"/>
      <c r="Q209" s="43"/>
      <c r="R209" s="44"/>
      <c r="S209" s="48"/>
      <c r="T209" s="70"/>
    </row>
    <row r="210" spans="1:20" ht="17.25" customHeight="1" thickBot="1" x14ac:dyDescent="0.25">
      <c r="A210" s="327"/>
      <c r="B210" s="327"/>
      <c r="C210" s="82" t="s">
        <v>60</v>
      </c>
      <c r="D210" s="83" t="s">
        <v>1143</v>
      </c>
      <c r="E210" s="83" t="s">
        <v>63</v>
      </c>
      <c r="F210" s="266"/>
      <c r="G210" s="266"/>
      <c r="H210" s="85"/>
      <c r="I210" s="86"/>
      <c r="J210" s="87"/>
      <c r="K210" s="87"/>
      <c r="L210" s="88"/>
      <c r="M210" s="89"/>
      <c r="N210" s="89"/>
      <c r="O210" s="89"/>
      <c r="P210" s="277"/>
      <c r="Q210" s="91"/>
      <c r="R210" s="92"/>
      <c r="S210" s="93"/>
      <c r="T210" s="94">
        <f>T214</f>
        <v>36.502499999999998</v>
      </c>
    </row>
    <row r="211" spans="1:20" ht="17.25" customHeight="1" thickTop="1" x14ac:dyDescent="0.2">
      <c r="A211" s="327"/>
      <c r="B211" s="327"/>
      <c r="C211" s="95"/>
      <c r="D211" s="78" t="s">
        <v>61</v>
      </c>
      <c r="E211" s="291" t="str">
        <f>VLOOKUP($I211,DATA!$B$94:$D$108,3,FALSE)</f>
        <v>P20</v>
      </c>
      <c r="F211" s="77" t="s">
        <v>12</v>
      </c>
      <c r="G211" s="370">
        <v>300</v>
      </c>
      <c r="H211" s="370">
        <v>300</v>
      </c>
      <c r="I211" s="370">
        <v>20</v>
      </c>
      <c r="J211" s="371" t="s">
        <v>1001</v>
      </c>
      <c r="K211" s="378" t="s">
        <v>1200</v>
      </c>
      <c r="L211" s="79" t="s">
        <v>21</v>
      </c>
      <c r="M211" s="80"/>
      <c r="N211" s="80"/>
      <c r="O211" s="80"/>
      <c r="P211" s="274">
        <f>G211*H211*10^-6</f>
        <v>0.09</v>
      </c>
      <c r="Q211" s="272">
        <v>1</v>
      </c>
      <c r="R211" s="278">
        <f>VLOOKUP(F211,DATA!$G$94:$H$99,2,FALSE)*I211*10^-3</f>
        <v>157</v>
      </c>
      <c r="S211" s="81">
        <f t="shared" ref="S211:S213" si="59">+P211*R211</f>
        <v>14.129999999999999</v>
      </c>
      <c r="T211" s="96">
        <f t="shared" ref="T211:T213" si="60">+Q211*S211</f>
        <v>14.129999999999999</v>
      </c>
    </row>
    <row r="212" spans="1:20" ht="17.25" customHeight="1" x14ac:dyDescent="0.2">
      <c r="A212" s="327"/>
      <c r="B212" s="327"/>
      <c r="C212" s="285"/>
      <c r="D212" s="368" t="s">
        <v>58</v>
      </c>
      <c r="E212" s="292" t="str">
        <f>VLOOKUP($I212,DATA!$B$94:$D$108,3,FALSE)</f>
        <v>P20</v>
      </c>
      <c r="F212" s="77" t="s">
        <v>12</v>
      </c>
      <c r="G212" s="370">
        <v>300</v>
      </c>
      <c r="H212" s="370">
        <v>250</v>
      </c>
      <c r="I212" s="370">
        <v>20</v>
      </c>
      <c r="J212" s="371" t="s">
        <v>1001</v>
      </c>
      <c r="K212" s="378" t="s">
        <v>1200</v>
      </c>
      <c r="L212" s="76" t="s">
        <v>21</v>
      </c>
      <c r="M212" s="73"/>
      <c r="N212" s="73"/>
      <c r="O212" s="73"/>
      <c r="P212" s="274">
        <f t="shared" ref="P212:P213" si="61">G212*H212*10^-6</f>
        <v>7.4999999999999997E-2</v>
      </c>
      <c r="Q212" s="373">
        <v>1</v>
      </c>
      <c r="R212" s="267">
        <f>VLOOKUP(F212,DATA!$G$94:$H$99,2,FALSE)*I212*10^-3</f>
        <v>157</v>
      </c>
      <c r="S212" s="74">
        <f t="shared" si="59"/>
        <v>11.775</v>
      </c>
      <c r="T212" s="98">
        <f t="shared" si="60"/>
        <v>11.775</v>
      </c>
    </row>
    <row r="213" spans="1:20" ht="17.25" customHeight="1" thickBot="1" x14ac:dyDescent="0.25">
      <c r="A213" s="327"/>
      <c r="B213" s="327"/>
      <c r="C213" s="280"/>
      <c r="D213" s="63" t="s">
        <v>68</v>
      </c>
      <c r="E213" s="293" t="str">
        <f>VLOOKUP($I213,DATA!$B$94:$D$108,3,FALSE)</f>
        <v>P15</v>
      </c>
      <c r="F213" s="100" t="s">
        <v>12</v>
      </c>
      <c r="G213" s="376">
        <v>150</v>
      </c>
      <c r="H213" s="376">
        <v>150</v>
      </c>
      <c r="I213" s="376">
        <v>15</v>
      </c>
      <c r="J213" s="371" t="s">
        <v>1001</v>
      </c>
      <c r="K213" s="378" t="s">
        <v>1200</v>
      </c>
      <c r="L213" s="281" t="s">
        <v>21</v>
      </c>
      <c r="M213" s="282"/>
      <c r="N213" s="282"/>
      <c r="O213" s="282"/>
      <c r="P213" s="286">
        <f t="shared" si="61"/>
        <v>2.2499999999999999E-2</v>
      </c>
      <c r="Q213" s="382">
        <v>4</v>
      </c>
      <c r="R213" s="279">
        <f>VLOOKUP(F213,DATA!$G$94:$H$99,2,FALSE)*I213*10^-3</f>
        <v>117.75</v>
      </c>
      <c r="S213" s="283">
        <f t="shared" si="59"/>
        <v>2.649375</v>
      </c>
      <c r="T213" s="284">
        <f t="shared" si="60"/>
        <v>10.5975</v>
      </c>
    </row>
    <row r="214" spans="1:20" ht="17.25" customHeight="1" thickBot="1" x14ac:dyDescent="0.25">
      <c r="A214" s="327"/>
      <c r="B214" s="327"/>
      <c r="C214" s="59"/>
      <c r="D214" s="34"/>
      <c r="E214" s="35"/>
      <c r="F214" s="265"/>
      <c r="G214" s="265"/>
      <c r="H214" s="37"/>
      <c r="I214" s="47"/>
      <c r="J214" s="35"/>
      <c r="K214" s="35"/>
      <c r="L214" s="40"/>
      <c r="M214" s="41"/>
      <c r="N214" s="41"/>
      <c r="O214" s="41"/>
      <c r="P214" s="276"/>
      <c r="Q214" s="43"/>
      <c r="R214" s="44"/>
      <c r="S214" s="48"/>
      <c r="T214" s="71">
        <f>SUM(T211:T213)</f>
        <v>36.502499999999998</v>
      </c>
    </row>
    <row r="215" spans="1:20" ht="17.25" customHeight="1" thickBot="1" x14ac:dyDescent="0.25">
      <c r="A215" s="327"/>
      <c r="B215" s="327"/>
      <c r="C215" s="59"/>
      <c r="D215" s="34"/>
      <c r="E215" s="35"/>
      <c r="F215" s="265"/>
      <c r="G215" s="265"/>
      <c r="H215" s="37"/>
      <c r="I215" s="47"/>
      <c r="J215" s="35"/>
      <c r="K215" s="35"/>
      <c r="L215" s="40"/>
      <c r="M215" s="41"/>
      <c r="N215" s="41"/>
      <c r="O215" s="41"/>
      <c r="P215" s="276"/>
      <c r="Q215" s="43"/>
      <c r="R215" s="44"/>
      <c r="S215" s="48"/>
      <c r="T215" s="70"/>
    </row>
    <row r="216" spans="1:20" ht="17.25" customHeight="1" thickBot="1" x14ac:dyDescent="0.25">
      <c r="A216" s="327"/>
      <c r="B216" s="327"/>
      <c r="C216" s="82" t="s">
        <v>60</v>
      </c>
      <c r="D216" s="83" t="s">
        <v>1144</v>
      </c>
      <c r="E216" s="83" t="s">
        <v>63</v>
      </c>
      <c r="F216" s="266"/>
      <c r="G216" s="266"/>
      <c r="H216" s="85"/>
      <c r="I216" s="86"/>
      <c r="J216" s="87"/>
      <c r="K216" s="87"/>
      <c r="L216" s="88"/>
      <c r="M216" s="89"/>
      <c r="N216" s="89"/>
      <c r="O216" s="89"/>
      <c r="P216" s="277"/>
      <c r="Q216" s="91"/>
      <c r="R216" s="92"/>
      <c r="S216" s="93"/>
      <c r="T216" s="94">
        <f>T219</f>
        <v>35.325000000000003</v>
      </c>
    </row>
    <row r="217" spans="1:20" ht="17.25" customHeight="1" thickTop="1" x14ac:dyDescent="0.2">
      <c r="A217" s="327"/>
      <c r="B217" s="327"/>
      <c r="C217" s="95"/>
      <c r="D217" s="78" t="s">
        <v>61</v>
      </c>
      <c r="E217" s="291" t="str">
        <f>VLOOKUP($I217,DATA!$B$94:$D$108,3,FALSE)</f>
        <v>P20</v>
      </c>
      <c r="F217" s="77" t="s">
        <v>12</v>
      </c>
      <c r="G217" s="370">
        <v>300</v>
      </c>
      <c r="H217" s="370">
        <v>300</v>
      </c>
      <c r="I217" s="370">
        <v>20</v>
      </c>
      <c r="J217" s="371" t="s">
        <v>1001</v>
      </c>
      <c r="K217" s="378" t="s">
        <v>1200</v>
      </c>
      <c r="L217" s="79" t="s">
        <v>21</v>
      </c>
      <c r="M217" s="80"/>
      <c r="N217" s="80"/>
      <c r="O217" s="80"/>
      <c r="P217" s="274">
        <f>G217*H217*10^-6</f>
        <v>0.09</v>
      </c>
      <c r="Q217" s="272">
        <v>1</v>
      </c>
      <c r="R217" s="278">
        <f>VLOOKUP(F217,DATA!$G$94:$H$99,2,FALSE)*I217*10^-3</f>
        <v>157</v>
      </c>
      <c r="S217" s="81">
        <f t="shared" ref="S217:S218" si="62">+P217*R217</f>
        <v>14.129999999999999</v>
      </c>
      <c r="T217" s="96">
        <f t="shared" ref="T217:T218" si="63">+Q217*S217</f>
        <v>14.129999999999999</v>
      </c>
    </row>
    <row r="218" spans="1:20" ht="17.25" customHeight="1" thickBot="1" x14ac:dyDescent="0.25">
      <c r="A218" s="327"/>
      <c r="B218" s="327"/>
      <c r="C218" s="383"/>
      <c r="D218" s="385" t="s">
        <v>58</v>
      </c>
      <c r="E218" s="387" t="str">
        <f>VLOOKUP($I218,DATA!$B$94:$D$108,3,FALSE)</f>
        <v>P15</v>
      </c>
      <c r="F218" s="390" t="s">
        <v>12</v>
      </c>
      <c r="G218" s="376">
        <v>300</v>
      </c>
      <c r="H218" s="376">
        <v>300</v>
      </c>
      <c r="I218" s="376">
        <v>15</v>
      </c>
      <c r="J218" s="371" t="s">
        <v>1001</v>
      </c>
      <c r="K218" s="378" t="s">
        <v>1200</v>
      </c>
      <c r="L218" s="101" t="s">
        <v>21</v>
      </c>
      <c r="M218" s="102"/>
      <c r="N218" s="102"/>
      <c r="O218" s="102"/>
      <c r="P218" s="286">
        <f t="shared" ref="P218" si="64">G218*H218*10^-6</f>
        <v>0.09</v>
      </c>
      <c r="Q218" s="374">
        <v>2</v>
      </c>
      <c r="R218" s="279">
        <f>VLOOKUP(F218,DATA!$G$94:$H$99,2,FALSE)*I218*10^-3</f>
        <v>117.75</v>
      </c>
      <c r="S218" s="367">
        <f t="shared" si="62"/>
        <v>10.5975</v>
      </c>
      <c r="T218" s="98">
        <f t="shared" si="63"/>
        <v>21.195</v>
      </c>
    </row>
    <row r="219" spans="1:20" ht="17.25" customHeight="1" thickBot="1" x14ac:dyDescent="0.25">
      <c r="A219" s="327"/>
      <c r="B219" s="327"/>
      <c r="C219" s="384"/>
      <c r="D219" s="386"/>
      <c r="E219" s="388"/>
      <c r="F219" s="389"/>
      <c r="G219" s="265"/>
      <c r="H219" s="37"/>
      <c r="I219" s="47"/>
      <c r="J219" s="35"/>
      <c r="K219" s="35"/>
      <c r="L219" s="40"/>
      <c r="M219" s="41"/>
      <c r="N219" s="41"/>
      <c r="O219" s="41"/>
      <c r="P219" s="276"/>
      <c r="Q219" s="43"/>
      <c r="R219" s="44"/>
      <c r="S219" s="48"/>
      <c r="T219" s="71">
        <f>SUM(T217:T218)</f>
        <v>35.325000000000003</v>
      </c>
    </row>
    <row r="220" spans="1:20" ht="17.25" customHeight="1" thickBot="1" x14ac:dyDescent="0.25">
      <c r="A220" s="327"/>
      <c r="B220" s="327"/>
      <c r="C220" s="59"/>
      <c r="D220" s="34"/>
      <c r="E220" s="35"/>
      <c r="F220" s="265"/>
      <c r="G220" s="265"/>
      <c r="H220" s="37"/>
      <c r="I220" s="47"/>
      <c r="J220" s="35"/>
      <c r="K220" s="35"/>
      <c r="L220" s="40"/>
      <c r="M220" s="41"/>
      <c r="N220" s="41"/>
      <c r="O220" s="41"/>
      <c r="P220" s="276"/>
      <c r="Q220" s="43"/>
      <c r="R220" s="44"/>
      <c r="S220" s="48"/>
      <c r="T220" s="70"/>
    </row>
    <row r="221" spans="1:20" ht="17.25" customHeight="1" thickBot="1" x14ac:dyDescent="0.25">
      <c r="A221" s="327"/>
      <c r="B221" s="327"/>
      <c r="C221" s="82" t="s">
        <v>60</v>
      </c>
      <c r="D221" s="83" t="s">
        <v>1145</v>
      </c>
      <c r="E221" s="83" t="s">
        <v>63</v>
      </c>
      <c r="F221" s="266"/>
      <c r="G221" s="266"/>
      <c r="H221" s="85"/>
      <c r="I221" s="86"/>
      <c r="J221" s="87"/>
      <c r="K221" s="87"/>
      <c r="L221" s="88"/>
      <c r="M221" s="89"/>
      <c r="N221" s="89"/>
      <c r="O221" s="89"/>
      <c r="P221" s="277"/>
      <c r="Q221" s="91"/>
      <c r="R221" s="92"/>
      <c r="S221" s="93"/>
      <c r="T221" s="94">
        <f>T224</f>
        <v>31.792499999999997</v>
      </c>
    </row>
    <row r="222" spans="1:20" ht="17.25" customHeight="1" thickTop="1" x14ac:dyDescent="0.2">
      <c r="A222" s="327"/>
      <c r="B222" s="327"/>
      <c r="C222" s="95"/>
      <c r="D222" s="78" t="s">
        <v>61</v>
      </c>
      <c r="E222" s="291" t="str">
        <f>VLOOKUP($I222,DATA!$B$94:$D$108,3,FALSE)</f>
        <v>P20</v>
      </c>
      <c r="F222" s="77" t="s">
        <v>12</v>
      </c>
      <c r="G222" s="370">
        <v>300</v>
      </c>
      <c r="H222" s="370">
        <v>300</v>
      </c>
      <c r="I222" s="370">
        <v>20</v>
      </c>
      <c r="J222" s="371" t="s">
        <v>1001</v>
      </c>
      <c r="K222" s="378" t="s">
        <v>1200</v>
      </c>
      <c r="L222" s="79" t="s">
        <v>21</v>
      </c>
      <c r="M222" s="80"/>
      <c r="N222" s="80"/>
      <c r="O222" s="80"/>
      <c r="P222" s="274">
        <f>G222*H222*10^-6</f>
        <v>0.09</v>
      </c>
      <c r="Q222" s="272">
        <v>1</v>
      </c>
      <c r="R222" s="278">
        <f>VLOOKUP(F222,DATA!$G$94:$H$99,2,FALSE)*I222*10^-3</f>
        <v>157</v>
      </c>
      <c r="S222" s="81">
        <f t="shared" ref="S222:S223" si="65">+P222*R222</f>
        <v>14.129999999999999</v>
      </c>
      <c r="T222" s="96">
        <f t="shared" ref="T222:T223" si="66">+Q222*S222</f>
        <v>14.129999999999999</v>
      </c>
    </row>
    <row r="223" spans="1:20" ht="17.25" customHeight="1" thickBot="1" x14ac:dyDescent="0.25">
      <c r="A223" s="327"/>
      <c r="B223" s="327"/>
      <c r="C223" s="105"/>
      <c r="D223" s="106" t="s">
        <v>58</v>
      </c>
      <c r="E223" s="287" t="str">
        <f>VLOOKUP($I223,DATA!$B$94:$D$108,3,FALSE)</f>
        <v>P15</v>
      </c>
      <c r="F223" s="100" t="s">
        <v>12</v>
      </c>
      <c r="G223" s="376">
        <v>300</v>
      </c>
      <c r="H223" s="376">
        <v>250</v>
      </c>
      <c r="I223" s="376">
        <v>15</v>
      </c>
      <c r="J223" s="371" t="s">
        <v>1001</v>
      </c>
      <c r="K223" s="378" t="s">
        <v>1200</v>
      </c>
      <c r="L223" s="101" t="s">
        <v>21</v>
      </c>
      <c r="M223" s="102"/>
      <c r="N223" s="102"/>
      <c r="O223" s="102"/>
      <c r="P223" s="286">
        <f t="shared" ref="P223" si="67">G223*H223*10^-6</f>
        <v>7.4999999999999997E-2</v>
      </c>
      <c r="Q223" s="374">
        <v>2</v>
      </c>
      <c r="R223" s="279">
        <f>VLOOKUP(F223,DATA!$G$94:$H$99,2,FALSE)*I223*10^-3</f>
        <v>117.75</v>
      </c>
      <c r="S223" s="367">
        <f t="shared" si="65"/>
        <v>8.8312499999999989</v>
      </c>
      <c r="T223" s="98">
        <f t="shared" si="66"/>
        <v>17.662499999999998</v>
      </c>
    </row>
    <row r="224" spans="1:20" ht="17.25" customHeight="1" thickBot="1" x14ac:dyDescent="0.25">
      <c r="A224" s="327"/>
      <c r="B224" s="327"/>
      <c r="C224" s="59"/>
      <c r="D224" s="34"/>
      <c r="E224" s="35"/>
      <c r="F224" s="265"/>
      <c r="G224" s="265"/>
      <c r="H224" s="37"/>
      <c r="I224" s="47"/>
      <c r="J224" s="35"/>
      <c r="K224" s="35"/>
      <c r="L224" s="40"/>
      <c r="M224" s="41"/>
      <c r="N224" s="41"/>
      <c r="O224" s="41"/>
      <c r="P224" s="276"/>
      <c r="Q224" s="43"/>
      <c r="R224" s="44"/>
      <c r="S224" s="48"/>
      <c r="T224" s="71">
        <f>SUM(T222:T223)</f>
        <v>31.792499999999997</v>
      </c>
    </row>
    <row r="225" spans="1:20" ht="17.25" customHeight="1" thickBot="1" x14ac:dyDescent="0.25">
      <c r="A225" s="327"/>
      <c r="B225" s="327"/>
      <c r="C225" s="59"/>
      <c r="D225" s="34"/>
      <c r="E225" s="35"/>
      <c r="F225" s="265"/>
      <c r="G225" s="265"/>
      <c r="H225" s="37"/>
      <c r="I225" s="47"/>
      <c r="J225" s="35"/>
      <c r="K225" s="35"/>
      <c r="L225" s="40"/>
      <c r="M225" s="41"/>
      <c r="N225" s="41"/>
      <c r="O225" s="41"/>
      <c r="P225" s="276"/>
      <c r="Q225" s="43"/>
      <c r="R225" s="44"/>
      <c r="S225" s="48"/>
      <c r="T225" s="70"/>
    </row>
    <row r="226" spans="1:20" ht="17.25" customHeight="1" thickBot="1" x14ac:dyDescent="0.25">
      <c r="A226" s="327"/>
      <c r="B226" s="327"/>
      <c r="C226" s="82"/>
      <c r="D226" s="83" t="s">
        <v>1171</v>
      </c>
      <c r="E226" s="83" t="s">
        <v>63</v>
      </c>
      <c r="F226" s="84"/>
      <c r="G226" s="84"/>
      <c r="H226" s="85"/>
      <c r="I226" s="86"/>
      <c r="J226" s="87"/>
      <c r="K226" s="87"/>
      <c r="L226" s="88"/>
      <c r="M226" s="89"/>
      <c r="N226" s="89"/>
      <c r="O226" s="89"/>
      <c r="P226" s="90"/>
      <c r="Q226" s="91"/>
      <c r="R226" s="92"/>
      <c r="S226" s="93"/>
      <c r="T226" s="94">
        <f>T232</f>
        <v>43.878702734688531</v>
      </c>
    </row>
    <row r="227" spans="1:20" ht="17.25" customHeight="1" thickTop="1" x14ac:dyDescent="0.2">
      <c r="A227" s="327"/>
      <c r="B227" s="327"/>
      <c r="C227" s="95"/>
      <c r="D227" s="77" t="s">
        <v>1116</v>
      </c>
      <c r="E227" s="272" t="s">
        <v>1125</v>
      </c>
      <c r="F227" s="77" t="s">
        <v>12</v>
      </c>
      <c r="G227" s="270"/>
      <c r="H227" s="270"/>
      <c r="I227" s="270"/>
      <c r="J227" s="371" t="s">
        <v>1001</v>
      </c>
      <c r="K227" s="378" t="s">
        <v>1200</v>
      </c>
      <c r="L227" s="79" t="s">
        <v>13</v>
      </c>
      <c r="M227" s="80"/>
      <c r="N227" s="80"/>
      <c r="O227" s="80"/>
      <c r="P227" s="274">
        <v>1.92</v>
      </c>
      <c r="Q227" s="272">
        <v>1</v>
      </c>
      <c r="R227" s="278">
        <f>VLOOKUP(E227,PROFILY!$A$642:$M$739,4,FALSE)</f>
        <v>10.28</v>
      </c>
      <c r="S227" s="81">
        <f t="shared" ref="S227:S230" si="68">+P227*R227</f>
        <v>19.737599999999997</v>
      </c>
      <c r="T227" s="96">
        <f t="shared" ref="T227:T230" si="69">+Q227*S227</f>
        <v>19.737599999999997</v>
      </c>
    </row>
    <row r="228" spans="1:20" ht="17.25" customHeight="1" x14ac:dyDescent="0.2">
      <c r="A228" s="327"/>
      <c r="B228" s="327"/>
      <c r="C228" s="97"/>
      <c r="D228" s="72" t="s">
        <v>58</v>
      </c>
      <c r="E228" s="72" t="str">
        <f>VLOOKUP($I228,DATA!$B$94:$D$108,3,FALSE)</f>
        <v>P20</v>
      </c>
      <c r="F228" s="77" t="s">
        <v>12</v>
      </c>
      <c r="G228" s="377">
        <v>250</v>
      </c>
      <c r="H228" s="377">
        <v>200</v>
      </c>
      <c r="I228" s="377">
        <v>20</v>
      </c>
      <c r="J228" s="371" t="s">
        <v>1001</v>
      </c>
      <c r="K228" s="378" t="s">
        <v>1200</v>
      </c>
      <c r="L228" s="76" t="s">
        <v>21</v>
      </c>
      <c r="M228" s="73"/>
      <c r="N228" s="73"/>
      <c r="O228" s="73"/>
      <c r="P228" s="275">
        <f>G228*H228*10^-6</f>
        <v>4.9999999999999996E-2</v>
      </c>
      <c r="Q228" s="373">
        <v>1</v>
      </c>
      <c r="R228" s="267">
        <f>VLOOKUP(F228,DATA!$G$94:$H$99,2,FALSE)*I228*10^-3</f>
        <v>157</v>
      </c>
      <c r="S228" s="74">
        <f t="shared" si="68"/>
        <v>7.85</v>
      </c>
      <c r="T228" s="98">
        <f t="shared" si="69"/>
        <v>7.85</v>
      </c>
    </row>
    <row r="229" spans="1:20" ht="17.25" customHeight="1" x14ac:dyDescent="0.2">
      <c r="A229" s="327"/>
      <c r="B229" s="327"/>
      <c r="C229" s="97"/>
      <c r="D229" s="72" t="s">
        <v>69</v>
      </c>
      <c r="E229" s="72" t="str">
        <f>VLOOKUP($I229,DATA!$B$94:$D$108,3,FALSE)</f>
        <v>P10</v>
      </c>
      <c r="F229" s="77" t="s">
        <v>12</v>
      </c>
      <c r="G229" s="377">
        <v>260</v>
      </c>
      <c r="H229" s="377">
        <v>260</v>
      </c>
      <c r="I229" s="377">
        <v>10</v>
      </c>
      <c r="J229" s="371" t="s">
        <v>1001</v>
      </c>
      <c r="K229" s="378" t="s">
        <v>1200</v>
      </c>
      <c r="L229" s="76" t="s">
        <v>21</v>
      </c>
      <c r="M229" s="73"/>
      <c r="N229" s="73"/>
      <c r="O229" s="73"/>
      <c r="P229" s="275">
        <f>G229*H229*10^-6</f>
        <v>6.7599999999999993E-2</v>
      </c>
      <c r="Q229" s="373">
        <v>1</v>
      </c>
      <c r="R229" s="267">
        <f>VLOOKUP(F229,DATA!$G$94:$H$99,2,FALSE)*I229*10^-3</f>
        <v>78.5</v>
      </c>
      <c r="S229" s="74">
        <f t="shared" ref="S229" si="70">+P229*R229</f>
        <v>5.3065999999999995</v>
      </c>
      <c r="T229" s="98">
        <f t="shared" ref="T229" si="71">+Q229*S229</f>
        <v>5.3065999999999995</v>
      </c>
    </row>
    <row r="230" spans="1:20" ht="17.25" customHeight="1" x14ac:dyDescent="0.2">
      <c r="A230" s="327"/>
      <c r="B230" s="327"/>
      <c r="C230" s="97"/>
      <c r="D230" s="72" t="s">
        <v>69</v>
      </c>
      <c r="E230" s="72" t="str">
        <f>VLOOKUP($I230,DATA!$B$94:$D$108,3,FALSE)</f>
        <v>P10</v>
      </c>
      <c r="F230" s="77" t="s">
        <v>12</v>
      </c>
      <c r="G230" s="377">
        <v>380</v>
      </c>
      <c r="H230" s="377">
        <v>260</v>
      </c>
      <c r="I230" s="377">
        <v>10</v>
      </c>
      <c r="J230" s="371" t="s">
        <v>1001</v>
      </c>
      <c r="K230" s="378" t="s">
        <v>1200</v>
      </c>
      <c r="L230" s="76" t="s">
        <v>21</v>
      </c>
      <c r="M230" s="73"/>
      <c r="N230" s="73"/>
      <c r="O230" s="73"/>
      <c r="P230" s="275">
        <f>G230*H230*10^-6</f>
        <v>9.8799999999999999E-2</v>
      </c>
      <c r="Q230" s="373">
        <v>1</v>
      </c>
      <c r="R230" s="267">
        <f>VLOOKUP(F230,DATA!$G$94:$H$99,2,FALSE)*I230*10^-3</f>
        <v>78.5</v>
      </c>
      <c r="S230" s="74">
        <f t="shared" si="68"/>
        <v>7.7557999999999998</v>
      </c>
      <c r="T230" s="98">
        <f t="shared" si="69"/>
        <v>7.7557999999999998</v>
      </c>
    </row>
    <row r="231" spans="1:20" ht="17.25" customHeight="1" thickBot="1" x14ac:dyDescent="0.25">
      <c r="A231" s="327"/>
      <c r="B231" s="327"/>
      <c r="C231" s="99" t="s">
        <v>1107</v>
      </c>
      <c r="D231" s="106" t="s">
        <v>891</v>
      </c>
      <c r="E231" s="100">
        <v>12</v>
      </c>
      <c r="F231" s="100" t="s">
        <v>913</v>
      </c>
      <c r="G231" s="348"/>
      <c r="H231" s="348"/>
      <c r="I231" s="375" t="s">
        <v>1146</v>
      </c>
      <c r="J231" s="348"/>
      <c r="K231" s="113"/>
      <c r="L231" s="101" t="s">
        <v>13</v>
      </c>
      <c r="M231" s="102"/>
      <c r="N231" s="102"/>
      <c r="O231" s="102"/>
      <c r="P231" s="286">
        <v>3.66</v>
      </c>
      <c r="Q231" s="374">
        <v>1</v>
      </c>
      <c r="R231" s="279">
        <f>PI()*I231^2/4*7800/10^6</f>
        <v>0.88215921712801393</v>
      </c>
      <c r="S231" s="391">
        <f>+P231*R231</f>
        <v>3.2287027346885311</v>
      </c>
      <c r="T231" s="98">
        <f>Q231*S231</f>
        <v>3.2287027346885311</v>
      </c>
    </row>
    <row r="232" spans="1:20" ht="17.25" customHeight="1" thickBot="1" x14ac:dyDescent="0.25">
      <c r="A232" s="327"/>
      <c r="B232" s="327"/>
      <c r="C232" s="59"/>
      <c r="D232" s="34"/>
      <c r="E232" s="40"/>
      <c r="F232" s="265"/>
      <c r="G232" s="265"/>
      <c r="H232" s="37"/>
      <c r="I232" s="47"/>
      <c r="J232" s="35"/>
      <c r="K232" s="35"/>
      <c r="L232" s="40"/>
      <c r="M232" s="41"/>
      <c r="N232" s="41"/>
      <c r="O232" s="41"/>
      <c r="P232" s="276"/>
      <c r="Q232" s="43"/>
      <c r="R232" s="44"/>
      <c r="S232" s="48"/>
      <c r="T232" s="71">
        <f>SUM(T227:T231)</f>
        <v>43.878702734688531</v>
      </c>
    </row>
    <row r="233" spans="1:20" ht="17.25" customHeight="1" x14ac:dyDescent="0.2">
      <c r="A233" s="327"/>
      <c r="B233" s="327"/>
      <c r="C233" s="59"/>
      <c r="D233" s="34"/>
      <c r="E233" s="35"/>
      <c r="F233" s="265"/>
      <c r="G233" s="265"/>
      <c r="H233" s="37"/>
      <c r="I233" s="47"/>
      <c r="J233" s="35"/>
      <c r="K233" s="35"/>
      <c r="L233" s="40"/>
      <c r="M233" s="41"/>
      <c r="N233" s="41"/>
      <c r="O233" s="41"/>
      <c r="P233" s="276"/>
      <c r="Q233" s="43"/>
      <c r="R233" s="44"/>
      <c r="S233" s="48"/>
      <c r="T233" s="70"/>
    </row>
    <row r="234" spans="1:20" ht="13.5" thickBot="1" x14ac:dyDescent="0.25">
      <c r="D234" s="1"/>
      <c r="E234" s="1"/>
      <c r="F234" s="1"/>
      <c r="G234" s="1"/>
      <c r="H234" s="37"/>
      <c r="I234" s="47"/>
      <c r="J234" s="35"/>
      <c r="K234" s="35"/>
      <c r="L234" s="40"/>
      <c r="M234" s="41"/>
      <c r="N234" s="41"/>
      <c r="O234" s="41"/>
      <c r="P234" s="42"/>
      <c r="Q234" s="43"/>
      <c r="R234" s="44"/>
      <c r="S234" s="48"/>
      <c r="T234" s="303"/>
    </row>
    <row r="235" spans="1:20" ht="16.5" thickTop="1" x14ac:dyDescent="0.2">
      <c r="D235" s="1"/>
      <c r="E235" s="1"/>
      <c r="F235" s="1"/>
      <c r="G235" s="1"/>
      <c r="P235" s="19" t="s">
        <v>23</v>
      </c>
      <c r="Q235" s="20"/>
      <c r="R235" s="20"/>
      <c r="S235" s="20"/>
      <c r="T235" s="301">
        <f>SUM(T11+T21+T31+T41+T50+T60+T71+T77+T83+T90+T105+T112+T118+T123+T129+T135+T141+T147+T153+T158+T164+T170+T176+T181+T187+T193+T199+T205+T210+T216+T221+T226)</f>
        <v>2789.5337059864164</v>
      </c>
    </row>
    <row r="236" spans="1:20" ht="15.75" x14ac:dyDescent="0.2">
      <c r="P236" s="21" t="s">
        <v>24</v>
      </c>
      <c r="Q236" s="22"/>
      <c r="R236" s="22"/>
      <c r="S236" s="23">
        <v>7.0000000000000007E-2</v>
      </c>
      <c r="T236" s="302">
        <f>T235*S236</f>
        <v>195.26735941904917</v>
      </c>
    </row>
    <row r="237" spans="1:20" ht="15.75" x14ac:dyDescent="0.2">
      <c r="C237" s="115"/>
      <c r="D237" s="116"/>
      <c r="E237" s="116"/>
      <c r="P237" s="21" t="s">
        <v>27</v>
      </c>
      <c r="Q237" s="22"/>
      <c r="R237" s="22"/>
      <c r="S237" s="23">
        <v>0.13</v>
      </c>
      <c r="T237" s="302">
        <f>T235*S237</f>
        <v>362.63938177823417</v>
      </c>
    </row>
    <row r="238" spans="1:20" ht="15.75" x14ac:dyDescent="0.2">
      <c r="C238" s="115"/>
      <c r="D238" s="117"/>
      <c r="E238" s="116"/>
      <c r="P238" s="21" t="s">
        <v>25</v>
      </c>
      <c r="Q238" s="22"/>
      <c r="R238" s="22"/>
      <c r="S238" s="23">
        <v>0.1</v>
      </c>
      <c r="T238" s="302">
        <f>T235*S238</f>
        <v>278.95337059864164</v>
      </c>
    </row>
    <row r="239" spans="1:20" ht="15.75" x14ac:dyDescent="0.2">
      <c r="C239" s="115"/>
      <c r="D239" s="116"/>
      <c r="E239" s="116"/>
      <c r="P239" s="21" t="s">
        <v>26</v>
      </c>
      <c r="Q239" s="22"/>
      <c r="R239" s="22"/>
      <c r="S239" s="23">
        <v>0.1</v>
      </c>
      <c r="T239" s="302">
        <f>T235*S239</f>
        <v>278.95337059864164</v>
      </c>
    </row>
    <row r="240" spans="1:20" x14ac:dyDescent="0.2">
      <c r="C240" s="115"/>
      <c r="D240" s="116"/>
      <c r="E240" s="116"/>
      <c r="P240" s="24"/>
      <c r="Q240" s="25"/>
      <c r="R240" s="26"/>
      <c r="S240" s="27"/>
      <c r="T240" s="28"/>
    </row>
    <row r="241" spans="16:20" ht="21" thickBot="1" x14ac:dyDescent="0.25">
      <c r="P241" s="29" t="s">
        <v>40</v>
      </c>
      <c r="Q241" s="30"/>
      <c r="R241" s="30"/>
      <c r="S241" s="30"/>
      <c r="T241" s="31">
        <f>SUM(T235:T239)</f>
        <v>3905.3471883809825</v>
      </c>
    </row>
    <row r="242" spans="16:20" ht="13.5" thickTop="1" x14ac:dyDescent="0.2"/>
  </sheetData>
  <sheetProtection selectLockedCells="1" selectUnlockedCells="1"/>
  <mergeCells count="8">
    <mergeCell ref="K8:K9"/>
    <mergeCell ref="L8:L9"/>
    <mergeCell ref="C8:C9"/>
    <mergeCell ref="D8:D9"/>
    <mergeCell ref="E8:E9"/>
    <mergeCell ref="F8:F9"/>
    <mergeCell ref="J8:J9"/>
    <mergeCell ref="G8:I8"/>
  </mergeCells>
  <phoneticPr fontId="12" type="noConversion"/>
  <pageMargins left="0.25" right="0.25" top="0.75" bottom="0.75" header="0.3" footer="0.3"/>
  <pageSetup paperSize="9" scale="47" firstPageNumber="0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0000000}">
          <x14:formula1>
            <xm:f>PROFILY!$A$108:$A$628</xm:f>
          </x14:formula1>
          <xm:sqref>E23:E26 E13:E16 E33 E43 E52 E62 E106</xm:sqref>
        </x14:dataValidation>
        <x14:dataValidation type="list" allowBlank="1" showInputMessage="1" showErrorMessage="1" xr:uid="{63BEB156-2E77-473B-A4C1-8FB930621F12}">
          <x14:formula1>
            <xm:f>DATA!$B$94:$B$108</xm:f>
          </x14:formula1>
          <xm:sqref>I28 I113:I115 I32 I12 I18 I22 I61 I42 I38 I51 I34:I36 I47 I53:I55 I57 I68 I63:I66 I72:I73 I78:I79 I107:I108 I84:I86 I91:I99 I101 I119:I120 I124:I126 I130:I132 I136:I138 I142:I144 I148:I150 I227:I230 I159:I161 I165:I167 I171:I173 I154:I155 I182:I184 I188:I190 I194:I196 I200:I202 I177:I178 I211:I213 I217:I218 I222:I223 I206:I207 I44:I45</xm:sqref>
        </x14:dataValidation>
        <x14:dataValidation type="list" allowBlank="1" showInputMessage="1" showErrorMessage="1" xr:uid="{B80C6332-72C0-43CE-8B74-8854BF8D62CF}">
          <x14:formula1>
            <xm:f>DATA!$G$94:$G$100</xm:f>
          </x14:formula1>
          <xm:sqref>F22:F28 F113:F115 F12:F18 F32:F38 F61:F68 F72:F74 F78:F80 F106:F109 F84:F87 F91:F102 F119:F120 F124:F126 F130:F132 F136:F138 F142:F144 F148:F150 F227:F231 F159:F161 F165:F167 F171:F173 F154:F155 F182:F184 F188:F190 F194:F196 F200:F202 F177:F178 F211:F213 F217:F218 F222:F223 F206:F207 F42:F47 F51:F57</xm:sqref>
        </x14:dataValidation>
        <x14:dataValidation type="list" allowBlank="1" showInputMessage="1" showErrorMessage="1" xr:uid="{B530A700-B2A3-4BB3-BFE6-E5266D1D4E69}">
          <x14:formula1>
            <xm:f>DATA!$L$93:$L$95</xm:f>
          </x14:formula1>
          <xm:sqref>J12:J18 J106:J109 J42:J47 J22:J28 J51:J57 J61:J68 J72:J74 J91:J102 J78:J80 J84:J87 J113:J115 J119:J120 J124:J126 J130:J132 J136:J138 J142:J144 J222:J223 J154:J155 J159:J161 J165:J167 J148:J150 J177:J178 J182:J184 J188:J190 J194:J196 J171:J173 J206:J207 J211:J213 J217:J218 J200:J202 J32:J38 J227:J231</xm:sqref>
        </x14:dataValidation>
        <x14:dataValidation type="list" allowBlank="1" showInputMessage="1" showErrorMessage="1" xr:uid="{2A5B5195-0A03-4D35-8E7D-D060FD124DBB}">
          <x14:formula1>
            <xm:f>PROFILY!$A$635:$A$732</xm:f>
          </x14:formula1>
          <xm:sqref>E72 E78 E84 E91:E92 E98:E99 E227</xm:sqref>
        </x14:dataValidation>
        <x14:dataValidation type="list" allowBlank="1" showInputMessage="1" showErrorMessage="1" xr:uid="{BE49DAC8-B325-47D7-97C3-8D52B0BBE2E3}">
          <x14:formula1>
            <xm:f>PROFILY!$A$739:$A$840</xm:f>
          </x14:formula1>
          <xm:sqref>E73 E79 E101</xm:sqref>
        </x14:dataValidation>
        <x14:dataValidation type="list" allowBlank="1" showInputMessage="1" showErrorMessage="1" xr:uid="{84EA599C-913E-4917-AEDC-7B73C6F7532D}">
          <x14:formula1>
            <xm:f>PROFILY!$A$87:$A$102</xm:f>
          </x14:formula1>
          <xm:sqref>E100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Z34"/>
  <sheetViews>
    <sheetView zoomScale="80" zoomScaleNormal="80" workbookViewId="0">
      <selection activeCell="H45" sqref="H45"/>
    </sheetView>
  </sheetViews>
  <sheetFormatPr defaultRowHeight="12.75" x14ac:dyDescent="0.2"/>
  <cols>
    <col min="3" max="3" width="9.85546875" customWidth="1"/>
    <col min="4" max="4" width="8.140625" customWidth="1"/>
    <col min="5" max="5" width="12.42578125" customWidth="1"/>
    <col min="6" max="6" width="13.28515625" customWidth="1"/>
    <col min="7" max="7" width="13.140625" customWidth="1"/>
    <col min="8" max="8" width="13.28515625" customWidth="1"/>
    <col min="10" max="10" width="14" customWidth="1"/>
  </cols>
  <sheetData>
    <row r="1" spans="3:26" ht="20.25" x14ac:dyDescent="0.2">
      <c r="C1" s="4" t="s">
        <v>28</v>
      </c>
      <c r="D1" s="2"/>
      <c r="E1" s="2"/>
      <c r="F1" s="2"/>
      <c r="G1" s="1"/>
      <c r="H1" s="1"/>
      <c r="I1" s="13"/>
      <c r="J1" s="13"/>
    </row>
    <row r="2" spans="3:26" ht="20.25" x14ac:dyDescent="0.2">
      <c r="C2" s="1"/>
      <c r="D2" s="2"/>
      <c r="E2" s="2"/>
      <c r="F2" s="2"/>
      <c r="G2" s="1"/>
      <c r="H2" s="1"/>
      <c r="I2" s="13"/>
      <c r="J2" s="13"/>
      <c r="N2" s="4"/>
      <c r="O2" s="2"/>
      <c r="P2" s="2"/>
      <c r="Q2" s="3"/>
      <c r="R2" s="17"/>
      <c r="S2" s="1"/>
      <c r="T2" s="1"/>
      <c r="U2" s="1"/>
      <c r="V2" s="1"/>
      <c r="W2" s="1"/>
      <c r="X2" s="1"/>
      <c r="Y2" s="1"/>
      <c r="Z2" s="16"/>
    </row>
    <row r="3" spans="3:26" ht="20.25" x14ac:dyDescent="0.2">
      <c r="C3" s="1" t="s">
        <v>0</v>
      </c>
      <c r="E3" s="297" t="str">
        <f>OCEL!E3</f>
        <v>ARCH2100168</v>
      </c>
      <c r="F3" s="58"/>
      <c r="G3" s="58"/>
      <c r="H3" s="58"/>
      <c r="I3" s="13"/>
      <c r="J3" s="13"/>
      <c r="N3" s="1"/>
      <c r="O3" s="2"/>
      <c r="P3" s="2"/>
      <c r="Q3" s="3"/>
      <c r="R3" s="17"/>
      <c r="S3" s="1"/>
      <c r="T3" s="1"/>
      <c r="U3" s="1"/>
      <c r="V3" s="1"/>
      <c r="W3" s="1"/>
      <c r="X3" s="1"/>
      <c r="Y3" s="1"/>
      <c r="Z3" s="16"/>
    </row>
    <row r="4" spans="3:26" ht="20.25" x14ac:dyDescent="0.2">
      <c r="C4" s="6"/>
      <c r="E4" s="298" t="str">
        <f>OCEL!E4</f>
        <v>DĚČÍN - ZOO PUMA</v>
      </c>
      <c r="F4" s="57"/>
      <c r="G4" s="57"/>
      <c r="H4" s="57"/>
      <c r="I4" s="50" t="s">
        <v>43</v>
      </c>
      <c r="J4" s="127">
        <f ca="1">TODAY()</f>
        <v>44420</v>
      </c>
      <c r="N4" s="1"/>
      <c r="O4" s="7"/>
      <c r="P4" s="8"/>
      <c r="Q4" s="6"/>
      <c r="R4" s="17"/>
      <c r="S4" s="1"/>
      <c r="T4" s="118"/>
      <c r="U4" s="1"/>
      <c r="V4" s="1"/>
      <c r="W4" s="1"/>
      <c r="X4" s="1"/>
      <c r="Y4" s="1"/>
      <c r="Z4" s="16"/>
    </row>
    <row r="5" spans="3:26" ht="18" x14ac:dyDescent="0.2">
      <c r="C5" s="6"/>
      <c r="D5" s="57"/>
      <c r="E5" s="57"/>
      <c r="F5" s="57"/>
      <c r="G5" s="57"/>
      <c r="H5" s="57"/>
      <c r="I5" s="50" t="s">
        <v>2</v>
      </c>
      <c r="J5" s="5" t="s">
        <v>71</v>
      </c>
      <c r="N5" s="6"/>
      <c r="O5" s="2"/>
      <c r="P5" s="2"/>
      <c r="Q5" s="6"/>
      <c r="R5" s="17"/>
      <c r="S5" s="1"/>
      <c r="T5" s="119"/>
      <c r="U5" s="1"/>
      <c r="V5" s="6"/>
      <c r="W5" s="9"/>
      <c r="X5" s="1"/>
      <c r="Y5" s="1"/>
      <c r="Z5" s="16"/>
    </row>
    <row r="7" spans="3:26" ht="20.25" x14ac:dyDescent="0.2">
      <c r="C7" s="10" t="s">
        <v>48</v>
      </c>
      <c r="D7" s="2"/>
      <c r="E7" s="2"/>
      <c r="F7" s="2"/>
      <c r="G7" s="1"/>
      <c r="H7" s="6"/>
      <c r="I7" s="50"/>
      <c r="J7" s="5"/>
    </row>
    <row r="8" spans="3:26" ht="21" thickBot="1" x14ac:dyDescent="0.25">
      <c r="C8" s="10"/>
      <c r="D8" s="2"/>
      <c r="E8" s="2"/>
      <c r="F8" s="2"/>
      <c r="G8" s="1"/>
      <c r="H8" s="1"/>
      <c r="I8" s="13"/>
      <c r="J8" s="13"/>
    </row>
    <row r="9" spans="3:26" ht="14.25" thickTop="1" thickBot="1" x14ac:dyDescent="0.25">
      <c r="C9" s="396" t="s">
        <v>3</v>
      </c>
      <c r="D9" s="51" t="s">
        <v>29</v>
      </c>
      <c r="E9" s="51" t="s">
        <v>30</v>
      </c>
      <c r="F9" s="51" t="s">
        <v>31</v>
      </c>
      <c r="G9" s="395" t="s">
        <v>32</v>
      </c>
      <c r="H9" s="51" t="s">
        <v>33</v>
      </c>
      <c r="I9" s="403" t="s">
        <v>34</v>
      </c>
      <c r="J9" s="403"/>
    </row>
    <row r="10" spans="3:26" ht="14.25" thickTop="1" thickBot="1" x14ac:dyDescent="0.25">
      <c r="C10" s="396"/>
      <c r="D10" s="52" t="s">
        <v>22</v>
      </c>
      <c r="E10" s="52" t="s">
        <v>35</v>
      </c>
      <c r="F10" s="52" t="s">
        <v>35</v>
      </c>
      <c r="G10" s="395"/>
      <c r="H10" s="52" t="s">
        <v>237</v>
      </c>
      <c r="I10" s="403"/>
      <c r="J10" s="403"/>
    </row>
    <row r="11" spans="3:26" ht="13.5" thickTop="1" x14ac:dyDescent="0.2">
      <c r="C11" s="53"/>
      <c r="D11" s="54"/>
      <c r="E11" s="54"/>
      <c r="F11" s="54"/>
      <c r="G11" s="53"/>
      <c r="H11" s="53"/>
      <c r="I11" s="404"/>
      <c r="J11" s="404"/>
    </row>
    <row r="12" spans="3:26" ht="15" x14ac:dyDescent="0.2">
      <c r="C12" s="55" t="s">
        <v>49</v>
      </c>
      <c r="D12" s="130">
        <v>1</v>
      </c>
      <c r="E12" s="340">
        <v>1445</v>
      </c>
      <c r="F12" s="130">
        <v>10</v>
      </c>
      <c r="G12" s="134" t="str">
        <f>VLOOKUP($F12,DATA!$B$19:$M$27,9,FALSE)</f>
        <v>1.4401</v>
      </c>
      <c r="H12" s="136">
        <f>VLOOKUP($F12,DATA!$B$19:$M$27,10,FALSE)</f>
        <v>1570</v>
      </c>
      <c r="I12" s="402" t="str">
        <f>VLOOKUP($F12,DATA!$B$19:$M$27,12,FALSE)</f>
        <v>IKZ605-1000</v>
      </c>
      <c r="J12" s="402"/>
    </row>
    <row r="13" spans="3:26" ht="15" x14ac:dyDescent="0.2">
      <c r="C13" s="55" t="s">
        <v>50</v>
      </c>
      <c r="D13" s="340">
        <v>1</v>
      </c>
      <c r="E13" s="340">
        <v>1170</v>
      </c>
      <c r="F13" s="130">
        <v>8</v>
      </c>
      <c r="G13" s="134" t="str">
        <f>VLOOKUP($F13,DATA!$B$19:$M$27,9,FALSE)</f>
        <v>1.4401</v>
      </c>
      <c r="H13" s="136">
        <f>VLOOKUP($F13,DATA!$B$19:$M$27,10,FALSE)</f>
        <v>1570</v>
      </c>
      <c r="I13" s="402" t="str">
        <f>VLOOKUP($F13,DATA!$B$19:$M$27,12,FALSE)</f>
        <v>IKZ605-0800</v>
      </c>
      <c r="J13" s="402"/>
    </row>
    <row r="14" spans="3:26" ht="15" x14ac:dyDescent="0.2">
      <c r="C14" s="55" t="s">
        <v>51</v>
      </c>
      <c r="D14" s="340">
        <v>1</v>
      </c>
      <c r="E14" s="130">
        <v>2095</v>
      </c>
      <c r="F14" s="130">
        <v>10</v>
      </c>
      <c r="G14" s="134" t="str">
        <f>VLOOKUP($F14,DATA!$B$19:$M$27,9,FALSE)</f>
        <v>1.4401</v>
      </c>
      <c r="H14" s="136">
        <f>VLOOKUP($F14,DATA!$B$19:$M$27,10,FALSE)</f>
        <v>1570</v>
      </c>
      <c r="I14" s="402" t="str">
        <f>VLOOKUP($F14,DATA!$B$19:$M$27,12,FALSE)</f>
        <v>IKZ605-1000</v>
      </c>
      <c r="J14" s="402"/>
    </row>
    <row r="15" spans="3:26" s="327" customFormat="1" ht="15" x14ac:dyDescent="0.2">
      <c r="C15" s="55" t="s">
        <v>1147</v>
      </c>
      <c r="D15" s="340">
        <v>1</v>
      </c>
      <c r="E15" s="340">
        <v>2115</v>
      </c>
      <c r="F15" s="340">
        <v>10</v>
      </c>
      <c r="G15" s="134" t="str">
        <f>VLOOKUP($F15,DATA!$B$19:$M$27,9,FALSE)</f>
        <v>1.4401</v>
      </c>
      <c r="H15" s="136">
        <f>VLOOKUP($F15,DATA!$B$19:$M$27,10,FALSE)</f>
        <v>1570</v>
      </c>
      <c r="I15" s="402" t="str">
        <f>VLOOKUP($F15,DATA!$B$19:$M$27,12,FALSE)</f>
        <v>IKZ605-1000</v>
      </c>
      <c r="J15" s="402"/>
    </row>
    <row r="18" spans="3:10" ht="20.25" x14ac:dyDescent="0.2">
      <c r="C18" s="10" t="s">
        <v>216</v>
      </c>
      <c r="D18" s="2"/>
      <c r="E18" s="2"/>
      <c r="F18" s="2"/>
      <c r="G18" s="1"/>
      <c r="H18" s="6"/>
      <c r="I18" s="50"/>
      <c r="J18" s="5"/>
    </row>
    <row r="19" spans="3:10" ht="21" thickBot="1" x14ac:dyDescent="0.25">
      <c r="C19" s="10"/>
      <c r="D19" s="2"/>
      <c r="E19" s="2"/>
      <c r="F19" s="2"/>
      <c r="G19" s="1"/>
      <c r="H19" s="1"/>
      <c r="I19" s="13"/>
      <c r="J19" s="13"/>
    </row>
    <row r="20" spans="3:10" ht="14.25" thickTop="1" thickBot="1" x14ac:dyDescent="0.25">
      <c r="C20" s="396" t="s">
        <v>3</v>
      </c>
      <c r="D20" s="51" t="s">
        <v>29</v>
      </c>
      <c r="E20" s="51" t="s">
        <v>30</v>
      </c>
      <c r="F20" s="51" t="s">
        <v>31</v>
      </c>
      <c r="G20" s="395" t="s">
        <v>32</v>
      </c>
      <c r="H20" s="51" t="s">
        <v>236</v>
      </c>
      <c r="I20" s="403" t="s">
        <v>34</v>
      </c>
      <c r="J20" s="403"/>
    </row>
    <row r="21" spans="3:10" ht="14.25" thickTop="1" thickBot="1" x14ac:dyDescent="0.25">
      <c r="C21" s="396"/>
      <c r="D21" s="52" t="s">
        <v>22</v>
      </c>
      <c r="E21" s="52" t="s">
        <v>35</v>
      </c>
      <c r="F21" s="52" t="s">
        <v>35</v>
      </c>
      <c r="G21" s="395"/>
      <c r="H21" s="52" t="s">
        <v>85</v>
      </c>
      <c r="I21" s="403"/>
      <c r="J21" s="403"/>
    </row>
    <row r="22" spans="3:10" ht="13.5" thickTop="1" x14ac:dyDescent="0.2">
      <c r="C22" s="53"/>
      <c r="D22" s="54"/>
      <c r="E22" s="54"/>
      <c r="F22" s="54"/>
      <c r="G22" s="53"/>
      <c r="H22" s="53"/>
      <c r="I22" s="404"/>
      <c r="J22" s="404"/>
    </row>
    <row r="23" spans="3:10" ht="15" x14ac:dyDescent="0.2">
      <c r="C23" s="55" t="s">
        <v>1148</v>
      </c>
      <c r="D23" s="130">
        <v>1</v>
      </c>
      <c r="E23" s="130">
        <v>1625</v>
      </c>
      <c r="F23" s="56">
        <f>VLOOKUP($I23,DATA!$B$44:$G$61,2,FALSE)</f>
        <v>15</v>
      </c>
      <c r="G23" s="134" t="s">
        <v>1159</v>
      </c>
      <c r="H23" s="136">
        <v>81</v>
      </c>
      <c r="I23" s="401" t="s">
        <v>89</v>
      </c>
      <c r="J23" s="401"/>
    </row>
    <row r="24" spans="3:10" ht="15" x14ac:dyDescent="0.2">
      <c r="C24" s="55" t="s">
        <v>1149</v>
      </c>
      <c r="D24" s="340">
        <v>1</v>
      </c>
      <c r="E24" s="130">
        <v>1650</v>
      </c>
      <c r="F24" s="56">
        <f>VLOOKUP($I24,DATA!$B$44:$G$61,2,FALSE)</f>
        <v>22</v>
      </c>
      <c r="G24" s="134" t="s">
        <v>1159</v>
      </c>
      <c r="H24" s="136">
        <v>182</v>
      </c>
      <c r="I24" s="401" t="s">
        <v>91</v>
      </c>
      <c r="J24" s="401"/>
    </row>
    <row r="25" spans="3:10" ht="15" x14ac:dyDescent="0.2">
      <c r="C25" s="55" t="s">
        <v>1150</v>
      </c>
      <c r="D25" s="340">
        <v>1</v>
      </c>
      <c r="E25" s="130">
        <v>2115</v>
      </c>
      <c r="F25" s="56">
        <f>VLOOKUP($I25,DATA!$B$44:$G$61,2,FALSE)</f>
        <v>11</v>
      </c>
      <c r="G25" s="134" t="s">
        <v>1159</v>
      </c>
      <c r="H25" s="136">
        <v>43</v>
      </c>
      <c r="I25" s="401" t="s">
        <v>87</v>
      </c>
      <c r="J25" s="401"/>
    </row>
    <row r="26" spans="3:10" s="327" customFormat="1" ht="15" x14ac:dyDescent="0.2">
      <c r="C26" s="55" t="s">
        <v>1151</v>
      </c>
      <c r="D26" s="340">
        <v>1</v>
      </c>
      <c r="E26" s="340">
        <v>2145</v>
      </c>
      <c r="F26" s="56">
        <f>VLOOKUP($I26,DATA!$B$44:$G$61,2,FALSE)</f>
        <v>22</v>
      </c>
      <c r="G26" s="134" t="s">
        <v>1159</v>
      </c>
      <c r="H26" s="136">
        <v>182</v>
      </c>
      <c r="I26" s="401" t="s">
        <v>91</v>
      </c>
      <c r="J26" s="401"/>
    </row>
    <row r="27" spans="3:10" s="327" customFormat="1" ht="15" x14ac:dyDescent="0.2">
      <c r="C27" s="55" t="s">
        <v>1152</v>
      </c>
      <c r="D27" s="340">
        <v>1</v>
      </c>
      <c r="E27" s="340">
        <v>2385</v>
      </c>
      <c r="F27" s="56">
        <f>VLOOKUP($I27,DATA!$B$44:$G$61,2,FALSE)</f>
        <v>22</v>
      </c>
      <c r="G27" s="134" t="s">
        <v>1159</v>
      </c>
      <c r="H27" s="136">
        <v>182</v>
      </c>
      <c r="I27" s="401" t="s">
        <v>91</v>
      </c>
      <c r="J27" s="401"/>
    </row>
    <row r="28" spans="3:10" s="327" customFormat="1" ht="15" x14ac:dyDescent="0.2">
      <c r="C28" s="55" t="s">
        <v>1153</v>
      </c>
      <c r="D28" s="340">
        <v>1</v>
      </c>
      <c r="E28" s="340">
        <v>2485</v>
      </c>
      <c r="F28" s="56">
        <f>VLOOKUP($I28,DATA!$B$44:$G$61,2,FALSE)</f>
        <v>28</v>
      </c>
      <c r="G28" s="134" t="s">
        <v>1159</v>
      </c>
      <c r="H28" s="136">
        <v>290</v>
      </c>
      <c r="I28" s="401" t="s">
        <v>93</v>
      </c>
      <c r="J28" s="401"/>
    </row>
    <row r="29" spans="3:10" s="327" customFormat="1" ht="15" x14ac:dyDescent="0.2">
      <c r="C29" s="55" t="s">
        <v>1154</v>
      </c>
      <c r="D29" s="340">
        <v>1</v>
      </c>
      <c r="E29" s="340">
        <v>2545</v>
      </c>
      <c r="F29" s="56">
        <f>VLOOKUP($I29,DATA!$B$44:$G$61,2,FALSE)</f>
        <v>19</v>
      </c>
      <c r="G29" s="134" t="s">
        <v>1159</v>
      </c>
      <c r="H29" s="136">
        <v>126</v>
      </c>
      <c r="I29" s="401" t="s">
        <v>90</v>
      </c>
      <c r="J29" s="401"/>
    </row>
    <row r="30" spans="3:10" s="327" customFormat="1" ht="15" x14ac:dyDescent="0.2">
      <c r="C30" s="55" t="s">
        <v>1155</v>
      </c>
      <c r="D30" s="340">
        <v>1</v>
      </c>
      <c r="E30" s="340">
        <v>2715</v>
      </c>
      <c r="F30" s="56">
        <f>VLOOKUP($I30,DATA!$B$44:$G$61,2,FALSE)</f>
        <v>15</v>
      </c>
      <c r="G30" s="134" t="s">
        <v>1159</v>
      </c>
      <c r="H30" s="136">
        <v>81</v>
      </c>
      <c r="I30" s="401" t="s">
        <v>89</v>
      </c>
      <c r="J30" s="401"/>
    </row>
    <row r="31" spans="3:10" s="327" customFormat="1" ht="15" x14ac:dyDescent="0.2">
      <c r="C31" s="55" t="s">
        <v>1156</v>
      </c>
      <c r="D31" s="340">
        <v>1</v>
      </c>
      <c r="E31" s="340">
        <v>2115</v>
      </c>
      <c r="F31" s="56">
        <f>VLOOKUP($I31,DATA!$B$44:$G$61,2,FALSE)</f>
        <v>22</v>
      </c>
      <c r="G31" s="134" t="s">
        <v>1159</v>
      </c>
      <c r="H31" s="136">
        <v>182</v>
      </c>
      <c r="I31" s="401" t="s">
        <v>91</v>
      </c>
      <c r="J31" s="401"/>
    </row>
    <row r="32" spans="3:10" s="327" customFormat="1" ht="15" x14ac:dyDescent="0.2">
      <c r="C32" s="55" t="s">
        <v>1157</v>
      </c>
      <c r="D32" s="340">
        <v>1</v>
      </c>
      <c r="E32" s="340">
        <v>2150</v>
      </c>
      <c r="F32" s="56">
        <f>VLOOKUP($I32,DATA!$B$44:$G$61,2,FALSE)</f>
        <v>15</v>
      </c>
      <c r="G32" s="134" t="s">
        <v>1159</v>
      </c>
      <c r="H32" s="136">
        <v>81</v>
      </c>
      <c r="I32" s="401" t="s">
        <v>89</v>
      </c>
      <c r="J32" s="401"/>
    </row>
    <row r="33" spans="2:15" s="327" customFormat="1" ht="15" x14ac:dyDescent="0.2">
      <c r="C33" s="55" t="s">
        <v>1158</v>
      </c>
      <c r="D33" s="340">
        <v>1</v>
      </c>
      <c r="E33" s="340">
        <v>3880</v>
      </c>
      <c r="F33" s="56">
        <f>VLOOKUP($I33,DATA!$B$44:$G$61,2,FALSE)</f>
        <v>11</v>
      </c>
      <c r="G33" s="134" t="s">
        <v>1159</v>
      </c>
      <c r="H33" s="136">
        <v>43</v>
      </c>
      <c r="I33" s="401" t="s">
        <v>87</v>
      </c>
      <c r="J33" s="401"/>
    </row>
    <row r="34" spans="2:15" x14ac:dyDescent="0.2"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</row>
  </sheetData>
  <mergeCells count="23">
    <mergeCell ref="C9:C10"/>
    <mergeCell ref="G9:G10"/>
    <mergeCell ref="I9:J10"/>
    <mergeCell ref="I11:J11"/>
    <mergeCell ref="I25:J25"/>
    <mergeCell ref="I12:J12"/>
    <mergeCell ref="I13:J13"/>
    <mergeCell ref="I14:J14"/>
    <mergeCell ref="C20:C21"/>
    <mergeCell ref="G20:G21"/>
    <mergeCell ref="I20:J21"/>
    <mergeCell ref="I22:J22"/>
    <mergeCell ref="I23:J23"/>
    <mergeCell ref="I32:J32"/>
    <mergeCell ref="I33:J33"/>
    <mergeCell ref="I24:J24"/>
    <mergeCell ref="I15:J15"/>
    <mergeCell ref="I29:J29"/>
    <mergeCell ref="I30:J30"/>
    <mergeCell ref="I31:J31"/>
    <mergeCell ref="I26:J26"/>
    <mergeCell ref="I27:J27"/>
    <mergeCell ref="I28:J28"/>
  </mergeCells>
  <phoneticPr fontId="12" type="noConversion"/>
  <pageMargins left="0.7" right="0.7" top="0.78740157499999996" bottom="0.78740157499999996" header="0.3" footer="0.3"/>
  <pageSetup paperSize="9" scale="7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DATA!$B$19:$B$27</xm:f>
          </x14:formula1>
          <xm:sqref>F12:F15</xm:sqref>
        </x14:dataValidation>
        <x14:dataValidation type="list" allowBlank="1" showInputMessage="1" showErrorMessage="1" xr:uid="{00000000-0002-0000-0100-000001000000}">
          <x14:formula1>
            <xm:f>DATA!$B$47:$B$61</xm:f>
          </x14:formula1>
          <xm:sqref>I23:J33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1:Q39"/>
  <sheetViews>
    <sheetView workbookViewId="0">
      <selection activeCell="G12" sqref="G12"/>
    </sheetView>
  </sheetViews>
  <sheetFormatPr defaultRowHeight="12.75" x14ac:dyDescent="0.2"/>
  <cols>
    <col min="1" max="1" width="3.85546875" customWidth="1"/>
    <col min="2" max="2" width="7.28515625" customWidth="1"/>
    <col min="3" max="3" width="13.42578125" customWidth="1"/>
    <col min="4" max="4" width="7.7109375" customWidth="1"/>
    <col min="5" max="5" width="21.140625" customWidth="1"/>
    <col min="6" max="6" width="26.7109375" customWidth="1"/>
    <col min="7" max="7" width="36.140625" customWidth="1"/>
    <col min="8" max="8" width="21" bestFit="1" customWidth="1"/>
    <col min="9" max="9" width="14" bestFit="1" customWidth="1"/>
    <col min="10" max="10" width="18.42578125" bestFit="1" customWidth="1"/>
    <col min="15" max="15" width="1.85546875" customWidth="1"/>
    <col min="16" max="16" width="26.7109375" customWidth="1"/>
    <col min="17" max="17" width="22.140625" customWidth="1"/>
  </cols>
  <sheetData>
    <row r="1" spans="3:17" ht="20.25" x14ac:dyDescent="0.2">
      <c r="C1" s="4" t="s">
        <v>28</v>
      </c>
      <c r="D1" s="2"/>
      <c r="E1" s="2"/>
      <c r="F1" s="1"/>
      <c r="G1" s="1"/>
      <c r="H1" s="1"/>
      <c r="I1" s="13"/>
    </row>
    <row r="2" spans="3:17" x14ac:dyDescent="0.2">
      <c r="C2" s="1"/>
      <c r="D2" s="2"/>
      <c r="E2" s="2"/>
      <c r="F2" s="1"/>
      <c r="G2" s="1"/>
      <c r="H2" s="1"/>
      <c r="I2" s="13"/>
    </row>
    <row r="3" spans="3:17" ht="20.25" x14ac:dyDescent="0.2">
      <c r="C3" s="1" t="s">
        <v>0</v>
      </c>
      <c r="D3" s="128"/>
      <c r="E3" s="297" t="str">
        <f>OCEL!E3</f>
        <v>ARCH2100168</v>
      </c>
      <c r="F3" s="58"/>
      <c r="G3" s="58"/>
      <c r="H3" s="58"/>
      <c r="I3" s="13"/>
      <c r="J3" s="13"/>
    </row>
    <row r="4" spans="3:17" ht="18" x14ac:dyDescent="0.2">
      <c r="C4" s="6"/>
      <c r="D4" s="129"/>
      <c r="E4" s="298" t="str">
        <f>OCEL!E4</f>
        <v>DĚČÍN - ZOO PUMA</v>
      </c>
      <c r="F4" s="57"/>
      <c r="G4" s="57"/>
      <c r="H4" s="57"/>
      <c r="I4" s="50" t="s">
        <v>43</v>
      </c>
      <c r="J4" s="127">
        <f ca="1">TODAY()</f>
        <v>44420</v>
      </c>
    </row>
    <row r="5" spans="3:17" ht="18" x14ac:dyDescent="0.2">
      <c r="C5" s="6"/>
      <c r="D5" s="129"/>
      <c r="F5" s="57"/>
      <c r="G5" s="57"/>
      <c r="H5" s="57"/>
      <c r="I5" s="50" t="s">
        <v>2</v>
      </c>
      <c r="J5" s="5" t="s">
        <v>71</v>
      </c>
    </row>
    <row r="6" spans="3:17" ht="9.75" customHeight="1" x14ac:dyDescent="0.2">
      <c r="C6" s="6"/>
      <c r="D6" s="129"/>
      <c r="F6" s="57"/>
      <c r="G6" s="57"/>
      <c r="H6" s="57"/>
      <c r="I6" s="50"/>
      <c r="J6" s="5"/>
    </row>
    <row r="7" spans="3:17" ht="20.25" x14ac:dyDescent="0.2">
      <c r="C7" s="10" t="s">
        <v>42</v>
      </c>
      <c r="D7" s="57"/>
      <c r="E7" s="57"/>
      <c r="F7" s="57"/>
      <c r="G7" s="57"/>
      <c r="H7" s="57"/>
    </row>
    <row r="8" spans="3:17" ht="21" thickBot="1" x14ac:dyDescent="0.25">
      <c r="C8" s="10"/>
      <c r="D8" s="2"/>
      <c r="E8" s="2"/>
      <c r="F8" s="1"/>
      <c r="G8" s="1"/>
      <c r="H8" s="1"/>
      <c r="I8" s="13"/>
    </row>
    <row r="9" spans="3:17" ht="20.25" customHeight="1" x14ac:dyDescent="0.2">
      <c r="C9" s="412" t="s">
        <v>3</v>
      </c>
      <c r="D9" s="139" t="s">
        <v>29</v>
      </c>
      <c r="E9" s="139" t="s">
        <v>41</v>
      </c>
      <c r="F9" s="416" t="s">
        <v>32</v>
      </c>
      <c r="G9" s="420" t="s">
        <v>145</v>
      </c>
      <c r="H9" s="416" t="s">
        <v>203</v>
      </c>
      <c r="I9" s="414" t="s">
        <v>141</v>
      </c>
      <c r="J9" s="418" t="s">
        <v>142</v>
      </c>
    </row>
    <row r="10" spans="3:17" ht="16.5" customHeight="1" thickBot="1" x14ac:dyDescent="0.25">
      <c r="C10" s="413"/>
      <c r="D10" s="140" t="s">
        <v>22</v>
      </c>
      <c r="E10" s="140" t="s">
        <v>21</v>
      </c>
      <c r="F10" s="417"/>
      <c r="G10" s="421"/>
      <c r="H10" s="417"/>
      <c r="I10" s="415"/>
      <c r="J10" s="419"/>
    </row>
    <row r="11" spans="3:17" ht="13.5" thickTop="1" x14ac:dyDescent="0.2">
      <c r="C11" s="53"/>
      <c r="D11" s="54"/>
      <c r="E11" s="54"/>
      <c r="F11" s="54"/>
      <c r="G11" s="53"/>
      <c r="H11" s="53"/>
      <c r="I11" s="404"/>
      <c r="J11" s="404"/>
    </row>
    <row r="12" spans="3:17" ht="15" x14ac:dyDescent="0.2">
      <c r="C12" s="55" t="s">
        <v>38</v>
      </c>
      <c r="D12" s="130" t="s">
        <v>207</v>
      </c>
      <c r="E12" s="138" t="s">
        <v>207</v>
      </c>
      <c r="F12" s="356" t="s">
        <v>1092</v>
      </c>
      <c r="G12" s="357" t="s">
        <v>182</v>
      </c>
      <c r="H12" s="134" t="str">
        <f>VLOOKUP($G12,DATA!$W$5:$AA$37,2,FALSE)</f>
        <v>1002 3399 S2</v>
      </c>
      <c r="I12" s="134" t="str">
        <f>VLOOKUP($G12,DATA!$W$5:$AA$37,4,FALSE)</f>
        <v>B-s2, d0</v>
      </c>
      <c r="J12" s="134" t="str">
        <f>VLOOKUP($G12,DATA!$W$5:$AA$37,5,FALSE)</f>
        <v>15 let</v>
      </c>
      <c r="P12" s="66"/>
      <c r="Q12" s="60"/>
    </row>
    <row r="13" spans="3:17" ht="15" x14ac:dyDescent="0.2">
      <c r="C13" s="64"/>
      <c r="D13" s="65"/>
      <c r="E13" s="65"/>
      <c r="F13" s="65"/>
      <c r="G13" s="65"/>
      <c r="H13" s="65"/>
      <c r="I13" s="67"/>
      <c r="P13" s="66"/>
      <c r="Q13" s="60"/>
    </row>
    <row r="14" spans="3:17" ht="15" x14ac:dyDescent="0.2">
      <c r="C14" s="64"/>
      <c r="D14" s="65"/>
      <c r="E14" s="65"/>
      <c r="F14" s="65"/>
      <c r="G14" s="65"/>
      <c r="H14" s="65"/>
      <c r="I14" s="67"/>
      <c r="P14" s="60"/>
      <c r="Q14" s="60"/>
    </row>
    <row r="15" spans="3:17" ht="20.25" x14ac:dyDescent="0.2">
      <c r="C15" s="10" t="s">
        <v>36</v>
      </c>
      <c r="D15" s="2"/>
      <c r="E15" s="2"/>
      <c r="F15" s="2"/>
      <c r="G15" s="1"/>
      <c r="H15" s="6"/>
      <c r="P15" s="60"/>
      <c r="Q15" s="60"/>
    </row>
    <row r="16" spans="3:17" ht="21" thickBot="1" x14ac:dyDescent="0.25">
      <c r="C16" s="10"/>
      <c r="D16" s="2"/>
      <c r="E16" s="2"/>
      <c r="F16" s="2"/>
      <c r="G16" s="1"/>
      <c r="H16" s="1"/>
      <c r="I16" s="13"/>
      <c r="J16" s="13"/>
      <c r="P16" s="60"/>
      <c r="Q16" s="60"/>
    </row>
    <row r="17" spans="3:17" ht="14.25" thickTop="1" thickBot="1" x14ac:dyDescent="0.25">
      <c r="C17" s="396" t="s">
        <v>3</v>
      </c>
      <c r="D17" s="51" t="s">
        <v>29</v>
      </c>
      <c r="E17" s="51" t="s">
        <v>30</v>
      </c>
      <c r="F17" s="51" t="s">
        <v>31</v>
      </c>
      <c r="G17" s="395" t="s">
        <v>32</v>
      </c>
      <c r="H17" s="51" t="s">
        <v>33</v>
      </c>
      <c r="I17" s="403" t="s">
        <v>34</v>
      </c>
      <c r="J17" s="403"/>
      <c r="P17" s="60"/>
      <c r="Q17" s="60"/>
    </row>
    <row r="18" spans="3:17" ht="14.25" thickTop="1" thickBot="1" x14ac:dyDescent="0.25">
      <c r="C18" s="396"/>
      <c r="D18" s="52" t="s">
        <v>22</v>
      </c>
      <c r="E18" s="52" t="s">
        <v>35</v>
      </c>
      <c r="F18" s="52" t="s">
        <v>35</v>
      </c>
      <c r="G18" s="395"/>
      <c r="H18" s="52" t="s">
        <v>237</v>
      </c>
      <c r="I18" s="403"/>
      <c r="J18" s="403"/>
    </row>
    <row r="19" spans="3:17" ht="13.5" thickTop="1" x14ac:dyDescent="0.2">
      <c r="C19" s="53"/>
      <c r="D19" s="54"/>
      <c r="E19" s="54"/>
      <c r="F19" s="54"/>
      <c r="G19" s="53"/>
      <c r="H19" s="53"/>
      <c r="I19" s="404"/>
      <c r="J19" s="404"/>
    </row>
    <row r="20" spans="3:17" ht="15" x14ac:dyDescent="0.2">
      <c r="C20" s="55" t="s">
        <v>44</v>
      </c>
      <c r="D20" s="130">
        <v>1</v>
      </c>
      <c r="E20" s="130" t="s">
        <v>208</v>
      </c>
      <c r="F20" s="130">
        <v>22</v>
      </c>
      <c r="G20" s="134" t="str">
        <f>VLOOKUP($F20,DATA!$B$4:$J$13,6,FALSE)</f>
        <v>1.4401</v>
      </c>
      <c r="H20" s="134">
        <f>VLOOKUP($F20,DATA!$B$4:$J$13,7,FALSE)</f>
        <v>1450</v>
      </c>
      <c r="I20" s="408" t="str">
        <f>VLOOKUP($F20,DATA!$B$4:$J$13,9,FALSE)</f>
        <v>IKZ600-2200</v>
      </c>
      <c r="J20" s="409"/>
    </row>
    <row r="21" spans="3:17" ht="15" x14ac:dyDescent="0.2">
      <c r="C21" s="55" t="s">
        <v>45</v>
      </c>
      <c r="D21" s="130">
        <v>1</v>
      </c>
      <c r="E21" s="130" t="s">
        <v>208</v>
      </c>
      <c r="F21" s="130">
        <v>22</v>
      </c>
      <c r="G21" s="134" t="str">
        <f>VLOOKUP($F21,DATA!$B$4:$J$13,6,FALSE)</f>
        <v>1.4401</v>
      </c>
      <c r="H21" s="134">
        <f>VLOOKUP($F21,DATA!$B$4:$J$13,7,FALSE)</f>
        <v>1450</v>
      </c>
      <c r="I21" s="408" t="str">
        <f>VLOOKUP($F21,DATA!$B$4:$J$13,9,FALSE)</f>
        <v>IKZ600-2200</v>
      </c>
      <c r="J21" s="409"/>
    </row>
    <row r="22" spans="3:17" ht="15" x14ac:dyDescent="0.2">
      <c r="C22" s="55" t="s">
        <v>46</v>
      </c>
      <c r="D22" s="130">
        <v>1</v>
      </c>
      <c r="E22" s="130" t="s">
        <v>208</v>
      </c>
      <c r="F22" s="130">
        <v>16</v>
      </c>
      <c r="G22" s="134" t="str">
        <f>VLOOKUP($F22,DATA!$B$4:$J$13,6,FALSE)</f>
        <v>1.4401</v>
      </c>
      <c r="H22" s="134">
        <f>VLOOKUP($F22,DATA!$B$4:$J$13,7,FALSE)</f>
        <v>1370</v>
      </c>
      <c r="I22" s="408" t="str">
        <f>VLOOKUP($F22,DATA!$B$4:$J$13,9,FALSE)</f>
        <v>IKZ600-1600</v>
      </c>
      <c r="J22" s="409"/>
    </row>
    <row r="23" spans="3:17" ht="15" x14ac:dyDescent="0.2">
      <c r="C23" s="55" t="s">
        <v>47</v>
      </c>
      <c r="D23" s="130">
        <v>1</v>
      </c>
      <c r="E23" s="130" t="s">
        <v>208</v>
      </c>
      <c r="F23" s="130">
        <v>8</v>
      </c>
      <c r="G23" s="134" t="str">
        <f>VLOOKUP($F23,DATA!$B$4:$J$13,6,FALSE)</f>
        <v>1.4401</v>
      </c>
      <c r="H23" s="134">
        <f>VLOOKUP($F23,DATA!$B$4:$J$13,7,FALSE)</f>
        <v>1570</v>
      </c>
      <c r="I23" s="408" t="str">
        <f>VLOOKUP($F23,DATA!$B$4:$J$13,9,FALSE)</f>
        <v>IKZ600-0800</v>
      </c>
      <c r="J23" s="409"/>
    </row>
    <row r="25" spans="3:17" ht="15" thickBot="1" x14ac:dyDescent="0.25">
      <c r="G25" s="65"/>
      <c r="H25" s="65"/>
      <c r="I25" s="67"/>
      <c r="J25" s="61"/>
    </row>
    <row r="26" spans="3:17" ht="16.5" customHeight="1" thickTop="1" thickBot="1" x14ac:dyDescent="0.25">
      <c r="C26" s="64"/>
      <c r="D26" s="65"/>
      <c r="E26" s="311" t="s">
        <v>65</v>
      </c>
      <c r="F26" s="310" t="s">
        <v>55</v>
      </c>
      <c r="G26" s="310" t="s">
        <v>56</v>
      </c>
      <c r="H26" s="310" t="s">
        <v>57</v>
      </c>
      <c r="I26" s="410" t="s">
        <v>34</v>
      </c>
      <c r="J26" s="411"/>
    </row>
    <row r="27" spans="3:17" ht="16.5" customHeight="1" thickTop="1" x14ac:dyDescent="0.2">
      <c r="C27" s="64"/>
      <c r="D27" s="65"/>
      <c r="E27" s="65"/>
      <c r="F27" s="64"/>
      <c r="G27" s="64"/>
      <c r="H27" s="64"/>
      <c r="I27" s="64"/>
      <c r="J27" s="61"/>
    </row>
    <row r="28" spans="3:17" ht="15" x14ac:dyDescent="0.2">
      <c r="C28" s="405" t="s">
        <v>52</v>
      </c>
      <c r="D28" s="406"/>
      <c r="E28" s="407"/>
      <c r="F28" s="345" t="s">
        <v>53</v>
      </c>
      <c r="G28" s="345" t="s">
        <v>895</v>
      </c>
    </row>
    <row r="29" spans="3:17" ht="15" x14ac:dyDescent="0.2">
      <c r="C29" s="64"/>
      <c r="D29" s="65"/>
      <c r="E29" s="65"/>
      <c r="F29" s="330"/>
      <c r="G29" s="65"/>
      <c r="H29" s="65"/>
      <c r="I29" s="67"/>
      <c r="J29" s="61"/>
    </row>
    <row r="30" spans="3:17" ht="15" x14ac:dyDescent="0.2">
      <c r="C30" s="68" t="s">
        <v>238</v>
      </c>
      <c r="D30" s="69"/>
      <c r="E30" s="111" t="s">
        <v>66</v>
      </c>
      <c r="F30" s="342" t="s">
        <v>54</v>
      </c>
      <c r="G30" s="142" t="s">
        <v>88</v>
      </c>
      <c r="H30" s="107"/>
      <c r="I30" s="408" t="str">
        <f>VLOOKUP($G30,DATA!$B$69:$R$78,16,FALSE)</f>
        <v>671-1400</v>
      </c>
      <c r="J30" s="409"/>
    </row>
    <row r="31" spans="3:17" ht="15" x14ac:dyDescent="0.2">
      <c r="C31" s="110"/>
      <c r="D31" s="110"/>
      <c r="E31" s="111" t="s">
        <v>67</v>
      </c>
      <c r="F31" s="342" t="s">
        <v>54</v>
      </c>
      <c r="G31" s="142" t="s">
        <v>89</v>
      </c>
      <c r="H31" s="108"/>
      <c r="I31" s="408" t="str">
        <f>VLOOKUP($G31,DATA!$B$69:$R$78,16,FALSE)</f>
        <v>671-1600</v>
      </c>
      <c r="J31" s="409"/>
    </row>
    <row r="32" spans="3:17" s="327" customFormat="1" ht="15" x14ac:dyDescent="0.2">
      <c r="C32" s="334"/>
      <c r="D32" s="334"/>
      <c r="E32" s="329"/>
      <c r="F32" s="343"/>
      <c r="G32" s="343"/>
      <c r="H32" s="328"/>
      <c r="I32" s="344"/>
      <c r="J32" s="344"/>
    </row>
    <row r="33" spans="3:10" s="327" customFormat="1" ht="15" x14ac:dyDescent="0.2">
      <c r="C33" s="331" t="s">
        <v>998</v>
      </c>
      <c r="D33" s="332"/>
      <c r="E33" s="335" t="s">
        <v>999</v>
      </c>
      <c r="F33" s="342" t="s">
        <v>54</v>
      </c>
      <c r="G33" s="342" t="s">
        <v>983</v>
      </c>
      <c r="H33" s="333"/>
      <c r="I33" s="408" t="str">
        <f>VLOOKUP($G33,DATA!B84:L88,11,FALSE)</f>
        <v>8712-060</v>
      </c>
      <c r="J33" s="409"/>
    </row>
    <row r="34" spans="3:10" s="327" customFormat="1" ht="15" x14ac:dyDescent="0.2">
      <c r="C34" s="334"/>
      <c r="D34" s="334"/>
      <c r="E34" s="329"/>
      <c r="F34" s="343"/>
      <c r="G34" s="343"/>
      <c r="H34" s="328"/>
      <c r="I34" s="344"/>
      <c r="J34" s="344"/>
    </row>
    <row r="35" spans="3:10" x14ac:dyDescent="0.2">
      <c r="F35" s="346"/>
      <c r="G35" s="61"/>
    </row>
    <row r="36" spans="3:10" ht="15" x14ac:dyDescent="0.2">
      <c r="C36" s="68" t="s">
        <v>995</v>
      </c>
      <c r="D36" s="69"/>
      <c r="E36" s="326" t="s">
        <v>996</v>
      </c>
      <c r="F36" s="340" t="s">
        <v>54</v>
      </c>
      <c r="G36" s="109"/>
      <c r="H36" s="143">
        <v>4970</v>
      </c>
    </row>
    <row r="37" spans="3:10" x14ac:dyDescent="0.2">
      <c r="C37" s="60"/>
      <c r="D37" s="60"/>
      <c r="E37" s="60"/>
      <c r="F37" s="60"/>
      <c r="G37" s="60"/>
      <c r="H37" s="60"/>
      <c r="I37" s="60"/>
    </row>
    <row r="38" spans="3:10" x14ac:dyDescent="0.2">
      <c r="C38" s="60"/>
      <c r="D38" s="60"/>
      <c r="E38" s="60"/>
      <c r="F38" s="60"/>
      <c r="G38" s="60"/>
      <c r="H38" s="60"/>
      <c r="I38" s="60"/>
    </row>
    <row r="39" spans="3:10" x14ac:dyDescent="0.2">
      <c r="C39" s="60"/>
      <c r="D39" s="60"/>
      <c r="E39" s="60"/>
      <c r="F39" s="60"/>
      <c r="G39" s="60"/>
      <c r="H39" s="60"/>
      <c r="I39" s="60"/>
    </row>
  </sheetData>
  <mergeCells count="20">
    <mergeCell ref="C9:C10"/>
    <mergeCell ref="I9:I10"/>
    <mergeCell ref="I21:J21"/>
    <mergeCell ref="H9:H10"/>
    <mergeCell ref="J9:J10"/>
    <mergeCell ref="I20:J20"/>
    <mergeCell ref="G17:G18"/>
    <mergeCell ref="I17:J18"/>
    <mergeCell ref="I19:J19"/>
    <mergeCell ref="I11:J11"/>
    <mergeCell ref="C17:C18"/>
    <mergeCell ref="F9:F10"/>
    <mergeCell ref="G9:G10"/>
    <mergeCell ref="C28:E28"/>
    <mergeCell ref="I23:J23"/>
    <mergeCell ref="I22:J22"/>
    <mergeCell ref="I33:J33"/>
    <mergeCell ref="I26:J26"/>
    <mergeCell ref="I30:J30"/>
    <mergeCell ref="I31:J31"/>
  </mergeCells>
  <phoneticPr fontId="12" type="noConversion"/>
  <dataValidations count="1">
    <dataValidation type="list" allowBlank="1" showInputMessage="1" showErrorMessage="1" sqref="G12" xr:uid="{C4604B76-066E-432C-9EC8-13EB4B0C1270}">
      <formula1>INDIRECT($F$12)</formula1>
    </dataValidation>
  </dataValidations>
  <pageMargins left="0.7" right="0.7" top="0.75" bottom="0.75" header="0.3" footer="0.3"/>
  <pageSetup paperSize="9" scale="72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200-000001000000}">
          <x14:formula1>
            <xm:f>DATA!$B$5:$B$13</xm:f>
          </x14:formula1>
          <xm:sqref>F20:F23</xm:sqref>
        </x14:dataValidation>
        <x14:dataValidation type="list" allowBlank="1" showInputMessage="1" showErrorMessage="1" xr:uid="{00000000-0002-0000-0200-000000000000}">
          <x14:formula1>
            <xm:f>DATA!$B$70:$B$78</xm:f>
          </x14:formula1>
          <xm:sqref>G30:G32 G34</xm:sqref>
        </x14:dataValidation>
        <x14:dataValidation type="list" allowBlank="1" showInputMessage="1" showErrorMessage="1" xr:uid="{E5B9D0BB-B36D-4832-8B4B-83B2A6ED94EE}">
          <x14:formula1>
            <xm:f>DATA!$J$93:$J$94</xm:f>
          </x14:formula1>
          <xm:sqref>E36</xm:sqref>
        </x14:dataValidation>
        <x14:dataValidation type="list" allowBlank="1" showInputMessage="1" showErrorMessage="1" xr:uid="{B4600234-019E-4EC5-8176-C21F21D256C6}">
          <x14:formula1>
            <xm:f>DATA!$B$84:$B$88</xm:f>
          </x14:formula1>
          <xm:sqref>G33</xm:sqref>
        </x14:dataValidation>
        <x14:dataValidation type="list" allowBlank="1" showInputMessage="1" showErrorMessage="1" xr:uid="{9AE49221-DE97-40F0-86AC-75CD7E5C4646}">
          <x14:formula1>
            <xm:f>DATA!$D$94:$D$108</xm:f>
          </x14:formula1>
          <xm:sqref>G28</xm:sqref>
        </x14:dataValidation>
        <x14:dataValidation type="list" allowBlank="1" showInputMessage="1" showErrorMessage="1" xr:uid="{E8957A25-1CB0-484B-A8C6-0CE5315230DC}">
          <x14:formula1>
            <xm:f>DATA!$AC$4:$AK$4</xm:f>
          </x14:formula1>
          <xm:sqref>F12</xm:sqref>
        </x14:dataValidation>
        <x14:dataValidation type="list" allowBlank="1" showInputMessage="1" showErrorMessage="1" xr:uid="{00000000-0002-0000-0200-000003000000}">
          <x14:formula1>
            <xm:f>DATA!$W$7:$W$8</xm:f>
          </x14:formula1>
          <xm:sqref>Q12</xm:sqref>
        </x14:dataValidation>
        <x14:dataValidation type="list" allowBlank="1" showInputMessage="1" showErrorMessage="1" xr:uid="{00000000-0002-0000-0200-000004000000}">
          <x14:formula1>
            <xm:f>DATA!$W$12:$W$26</xm:f>
          </x14:formula1>
          <xm:sqref>Q13</xm:sqref>
        </x14:dataValidation>
        <x14:dataValidation type="list" allowBlank="1" showInputMessage="1" showErrorMessage="1" xr:uid="{00000000-0002-0000-0200-000002000000}">
          <x14:formula1>
            <xm:f>DATA!$V$5:$V$37</xm:f>
          </x14:formula1>
          <xm:sqref>P12:P13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9F78-C061-4CC6-AAFE-EC4E3AD091CA}">
  <dimension ref="A1:Q76"/>
  <sheetViews>
    <sheetView topLeftCell="A25" zoomScale="70" zoomScaleNormal="70" workbookViewId="0">
      <selection activeCell="G55" sqref="G55"/>
    </sheetView>
  </sheetViews>
  <sheetFormatPr defaultRowHeight="12.75" x14ac:dyDescent="0.2"/>
  <cols>
    <col min="1" max="1" width="3.42578125" customWidth="1"/>
    <col min="2" max="2" width="3.85546875" customWidth="1"/>
    <col min="4" max="4" width="12" customWidth="1"/>
    <col min="5" max="5" width="15.5703125" customWidth="1"/>
    <col min="6" max="6" width="17" customWidth="1"/>
    <col min="7" max="7" width="27" customWidth="1"/>
    <col min="8" max="8" width="21.42578125" customWidth="1"/>
    <col min="9" max="9" width="8.85546875" customWidth="1"/>
    <col min="10" max="10" width="13.28515625" customWidth="1"/>
  </cols>
  <sheetData>
    <row r="1" spans="1:17" ht="20.25" x14ac:dyDescent="0.2">
      <c r="A1" s="327"/>
      <c r="B1" s="327"/>
      <c r="C1" s="4" t="s">
        <v>28</v>
      </c>
      <c r="D1" s="2"/>
      <c r="E1" s="2"/>
      <c r="F1" s="1"/>
      <c r="G1" s="1"/>
      <c r="H1" s="1"/>
      <c r="I1" s="13"/>
      <c r="J1" s="327"/>
      <c r="K1" s="327"/>
    </row>
    <row r="2" spans="1:17" x14ac:dyDescent="0.2">
      <c r="A2" s="327"/>
      <c r="B2" s="327"/>
      <c r="C2" s="1"/>
      <c r="D2" s="2"/>
      <c r="E2" s="2"/>
      <c r="F2" s="1"/>
      <c r="G2" s="1"/>
      <c r="H2" s="1"/>
      <c r="I2" s="13"/>
      <c r="J2" s="327"/>
      <c r="K2" s="327"/>
    </row>
    <row r="3" spans="1:17" ht="20.25" x14ac:dyDescent="0.2">
      <c r="A3" s="327"/>
      <c r="B3" s="327"/>
      <c r="C3" s="1" t="s">
        <v>0</v>
      </c>
      <c r="D3" s="128"/>
      <c r="E3" s="297" t="str">
        <f>OCEL!E3</f>
        <v>ARCH2100168</v>
      </c>
      <c r="F3" s="58"/>
      <c r="G3" s="58"/>
      <c r="H3" s="58"/>
      <c r="I3" s="13"/>
      <c r="J3" s="13"/>
      <c r="K3" s="327"/>
    </row>
    <row r="4" spans="1:17" ht="18" x14ac:dyDescent="0.2">
      <c r="A4" s="327"/>
      <c r="B4" s="327"/>
      <c r="C4" s="6"/>
      <c r="D4" s="129"/>
      <c r="E4" s="298" t="str">
        <f>OCEL!E4</f>
        <v>DĚČÍN - ZOO PUMA</v>
      </c>
      <c r="F4" s="57"/>
      <c r="G4" s="57"/>
      <c r="H4" s="57"/>
      <c r="I4" s="50" t="s">
        <v>43</v>
      </c>
      <c r="J4" s="127">
        <f ca="1">TODAY()</f>
        <v>44420</v>
      </c>
      <c r="K4" s="327"/>
    </row>
    <row r="5" spans="1:17" ht="18" x14ac:dyDescent="0.2">
      <c r="A5" s="327"/>
      <c r="B5" s="327"/>
      <c r="C5" s="6"/>
      <c r="D5" s="129"/>
      <c r="E5" s="327"/>
      <c r="F5" s="57"/>
      <c r="G5" s="57"/>
      <c r="H5" s="57"/>
      <c r="I5" s="50" t="s">
        <v>2</v>
      </c>
      <c r="J5" s="5" t="s">
        <v>71</v>
      </c>
      <c r="K5" s="327"/>
    </row>
    <row r="6" spans="1:17" ht="18" x14ac:dyDescent="0.2">
      <c r="A6" s="327"/>
      <c r="B6" s="327"/>
      <c r="C6" s="6"/>
      <c r="D6" s="129"/>
      <c r="E6" s="327"/>
      <c r="F6" s="57"/>
      <c r="G6" s="57"/>
      <c r="H6" s="57"/>
      <c r="I6" s="50"/>
      <c r="J6" s="5"/>
      <c r="K6" s="327"/>
    </row>
    <row r="7" spans="1:17" ht="20.25" x14ac:dyDescent="0.2">
      <c r="A7" s="327"/>
      <c r="B7" s="327"/>
      <c r="C7" s="10" t="s">
        <v>1004</v>
      </c>
      <c r="D7" s="57"/>
      <c r="E7" s="57"/>
      <c r="F7" s="57"/>
      <c r="G7" s="57"/>
      <c r="H7" s="57"/>
      <c r="I7" s="327"/>
      <c r="J7" s="327"/>
      <c r="K7" s="327"/>
    </row>
    <row r="8" spans="1:17" s="327" customFormat="1" ht="20.25" x14ac:dyDescent="0.2">
      <c r="C8" s="10"/>
      <c r="D8" s="57"/>
      <c r="E8" s="57"/>
      <c r="F8" s="57"/>
      <c r="G8" s="57"/>
      <c r="H8" s="57"/>
    </row>
    <row r="9" spans="1:17" s="327" customFormat="1" ht="18" customHeight="1" thickBot="1" x14ac:dyDescent="0.25">
      <c r="C9" s="10"/>
      <c r="D9" s="2"/>
      <c r="E9" s="2"/>
      <c r="F9" s="1"/>
      <c r="G9" s="1"/>
      <c r="H9" s="1"/>
      <c r="I9" s="13"/>
    </row>
    <row r="10" spans="1:17" s="327" customFormat="1" ht="20.25" customHeight="1" thickTop="1" x14ac:dyDescent="0.2">
      <c r="C10" s="422" t="s">
        <v>3</v>
      </c>
      <c r="D10" s="361" t="s">
        <v>29</v>
      </c>
      <c r="E10" s="361" t="s">
        <v>41</v>
      </c>
      <c r="F10" s="427" t="s">
        <v>56</v>
      </c>
      <c r="G10" s="431" t="s">
        <v>1080</v>
      </c>
      <c r="H10" s="429" t="s">
        <v>1079</v>
      </c>
      <c r="I10" s="424"/>
      <c r="J10" s="425"/>
    </row>
    <row r="11" spans="1:17" s="327" customFormat="1" ht="16.5" customHeight="1" thickBot="1" x14ac:dyDescent="0.25">
      <c r="C11" s="423"/>
      <c r="D11" s="362" t="s">
        <v>22</v>
      </c>
      <c r="E11" s="362" t="s">
        <v>21</v>
      </c>
      <c r="F11" s="428"/>
      <c r="G11" s="432"/>
      <c r="H11" s="430"/>
      <c r="I11" s="424"/>
      <c r="J11" s="425"/>
    </row>
    <row r="12" spans="1:17" s="327" customFormat="1" ht="13.5" thickTop="1" x14ac:dyDescent="0.2">
      <c r="C12" s="358"/>
      <c r="D12" s="359"/>
      <c r="E12" s="359"/>
      <c r="F12" s="359"/>
      <c r="G12"/>
      <c r="H12" s="360"/>
      <c r="I12" s="426"/>
      <c r="J12" s="426"/>
    </row>
    <row r="13" spans="1:17" s="327" customFormat="1" ht="15" x14ac:dyDescent="0.2">
      <c r="C13" s="55" t="s">
        <v>1053</v>
      </c>
      <c r="D13" s="340">
        <v>1</v>
      </c>
      <c r="E13" s="138">
        <v>140.5</v>
      </c>
      <c r="F13" s="349" t="s">
        <v>1005</v>
      </c>
      <c r="G13" s="363" t="s">
        <v>1060</v>
      </c>
      <c r="H13" s="363" t="s">
        <v>1075</v>
      </c>
      <c r="I13" s="344" t="s">
        <v>1195</v>
      </c>
      <c r="P13" s="66"/>
      <c r="Q13" s="328"/>
    </row>
    <row r="14" spans="1:17" s="327" customFormat="1" ht="15.75" thickBot="1" x14ac:dyDescent="0.25">
      <c r="C14" s="329"/>
      <c r="D14" s="343"/>
      <c r="E14" s="392"/>
      <c r="F14" s="66"/>
      <c r="G14" s="393"/>
      <c r="H14" s="393"/>
      <c r="I14" s="344"/>
      <c r="P14" s="66"/>
      <c r="Q14" s="328"/>
    </row>
    <row r="15" spans="1:17" s="327" customFormat="1" ht="15.75" thickBot="1" x14ac:dyDescent="0.25">
      <c r="C15" s="433" t="s">
        <v>1180</v>
      </c>
      <c r="D15" s="434"/>
      <c r="E15" s="394">
        <f>SUM(E13)</f>
        <v>140.5</v>
      </c>
      <c r="F15" s="66" t="s">
        <v>1179</v>
      </c>
      <c r="G15" s="393"/>
      <c r="H15" s="393"/>
      <c r="I15" s="344"/>
      <c r="P15" s="66"/>
      <c r="Q15" s="328"/>
    </row>
    <row r="16" spans="1:17" s="327" customFormat="1" ht="15" x14ac:dyDescent="0.2">
      <c r="C16" s="329"/>
      <c r="D16" s="329"/>
      <c r="E16" s="392"/>
      <c r="F16" s="66"/>
      <c r="G16" s="393"/>
      <c r="H16" s="393"/>
      <c r="I16" s="344"/>
      <c r="P16" s="66"/>
      <c r="Q16" s="328"/>
    </row>
    <row r="17" spans="3:17" s="327" customFormat="1" ht="15.75" thickBot="1" x14ac:dyDescent="0.25">
      <c r="C17" s="329"/>
      <c r="D17" s="343"/>
      <c r="E17" s="392"/>
      <c r="F17" s="66"/>
      <c r="G17" s="393"/>
      <c r="H17" s="393"/>
      <c r="I17" s="344"/>
      <c r="P17" s="66"/>
      <c r="Q17" s="328"/>
    </row>
    <row r="18" spans="3:17" s="327" customFormat="1" ht="20.25" customHeight="1" thickTop="1" x14ac:dyDescent="0.2">
      <c r="C18" s="422" t="s">
        <v>3</v>
      </c>
      <c r="D18" s="361" t="s">
        <v>29</v>
      </c>
      <c r="E18" s="361" t="s">
        <v>41</v>
      </c>
      <c r="F18" s="427" t="s">
        <v>56</v>
      </c>
      <c r="G18" s="431" t="s">
        <v>1080</v>
      </c>
      <c r="H18" s="429" t="s">
        <v>1079</v>
      </c>
      <c r="I18" s="424"/>
      <c r="J18" s="425"/>
    </row>
    <row r="19" spans="3:17" s="327" customFormat="1" ht="16.5" customHeight="1" thickBot="1" x14ac:dyDescent="0.25">
      <c r="C19" s="423"/>
      <c r="D19" s="362" t="s">
        <v>22</v>
      </c>
      <c r="E19" s="362" t="s">
        <v>21</v>
      </c>
      <c r="F19" s="428"/>
      <c r="G19" s="432"/>
      <c r="H19" s="430"/>
      <c r="I19" s="424"/>
      <c r="J19" s="425"/>
    </row>
    <row r="20" spans="3:17" s="327" customFormat="1" ht="13.5" thickTop="1" x14ac:dyDescent="0.2">
      <c r="C20" s="358"/>
      <c r="D20" s="359"/>
      <c r="E20" s="359"/>
      <c r="F20" s="359"/>
      <c r="H20" s="360"/>
      <c r="I20" s="426"/>
      <c r="J20" s="426"/>
    </row>
    <row r="21" spans="3:17" s="327" customFormat="1" ht="15" x14ac:dyDescent="0.2">
      <c r="C21" s="55" t="s">
        <v>1172</v>
      </c>
      <c r="D21" s="340">
        <v>1</v>
      </c>
      <c r="E21" s="138">
        <v>8</v>
      </c>
      <c r="F21" s="349" t="s">
        <v>1005</v>
      </c>
      <c r="G21" s="363" t="s">
        <v>1060</v>
      </c>
      <c r="H21" s="363" t="s">
        <v>1057</v>
      </c>
      <c r="I21" s="344" t="s">
        <v>1196</v>
      </c>
      <c r="P21" s="66"/>
      <c r="Q21" s="328"/>
    </row>
    <row r="22" spans="3:17" s="327" customFormat="1" ht="15" x14ac:dyDescent="0.2">
      <c r="C22" s="55" t="s">
        <v>1173</v>
      </c>
      <c r="D22" s="340">
        <v>1</v>
      </c>
      <c r="E22" s="138">
        <v>14</v>
      </c>
      <c r="F22" s="349" t="s">
        <v>1005</v>
      </c>
      <c r="G22" s="363" t="s">
        <v>1060</v>
      </c>
      <c r="H22" s="363" t="s">
        <v>1057</v>
      </c>
      <c r="I22" s="344" t="s">
        <v>1196</v>
      </c>
      <c r="P22" s="66"/>
      <c r="Q22" s="328"/>
    </row>
    <row r="23" spans="3:17" s="327" customFormat="1" ht="15" x14ac:dyDescent="0.2">
      <c r="C23" s="55" t="s">
        <v>1174</v>
      </c>
      <c r="D23" s="340">
        <v>1</v>
      </c>
      <c r="E23" s="138">
        <v>14</v>
      </c>
      <c r="F23" s="349" t="s">
        <v>1005</v>
      </c>
      <c r="G23" s="363" t="s">
        <v>1060</v>
      </c>
      <c r="H23" s="363" t="s">
        <v>1057</v>
      </c>
      <c r="I23" s="344" t="s">
        <v>1196</v>
      </c>
      <c r="P23" s="66"/>
      <c r="Q23" s="328"/>
    </row>
    <row r="24" spans="3:17" s="327" customFormat="1" ht="15" x14ac:dyDescent="0.2">
      <c r="C24" s="55" t="s">
        <v>1175</v>
      </c>
      <c r="D24" s="340">
        <v>1</v>
      </c>
      <c r="E24" s="138">
        <v>22</v>
      </c>
      <c r="F24" s="349" t="s">
        <v>1005</v>
      </c>
      <c r="G24" s="363" t="s">
        <v>1060</v>
      </c>
      <c r="H24" s="363" t="s">
        <v>1057</v>
      </c>
      <c r="I24" s="344" t="s">
        <v>1196</v>
      </c>
      <c r="P24" s="66"/>
      <c r="Q24" s="328"/>
    </row>
    <row r="25" spans="3:17" s="327" customFormat="1" ht="15" x14ac:dyDescent="0.2">
      <c r="C25" s="55" t="s">
        <v>1176</v>
      </c>
      <c r="D25" s="340">
        <v>1</v>
      </c>
      <c r="E25" s="138">
        <v>8</v>
      </c>
      <c r="F25" s="349" t="s">
        <v>1005</v>
      </c>
      <c r="G25" s="363" t="s">
        <v>1060</v>
      </c>
      <c r="H25" s="363" t="s">
        <v>1057</v>
      </c>
      <c r="I25" s="344" t="s">
        <v>1196</v>
      </c>
      <c r="P25" s="66"/>
      <c r="Q25" s="328"/>
    </row>
    <row r="26" spans="3:17" s="327" customFormat="1" ht="15" x14ac:dyDescent="0.2">
      <c r="C26" s="55" t="s">
        <v>1177</v>
      </c>
      <c r="D26" s="340">
        <v>1</v>
      </c>
      <c r="E26" s="138">
        <v>1</v>
      </c>
      <c r="F26" s="349" t="s">
        <v>1005</v>
      </c>
      <c r="G26" s="363" t="s">
        <v>1060</v>
      </c>
      <c r="H26" s="363" t="s">
        <v>1057</v>
      </c>
      <c r="I26" s="344" t="s">
        <v>1196</v>
      </c>
      <c r="P26" s="66"/>
      <c r="Q26" s="328"/>
    </row>
    <row r="27" spans="3:17" s="327" customFormat="1" ht="15.75" thickBot="1" x14ac:dyDescent="0.25">
      <c r="C27" s="329"/>
      <c r="D27" s="343"/>
      <c r="E27" s="392"/>
      <c r="F27" s="66"/>
      <c r="G27" s="393"/>
      <c r="H27" s="393"/>
      <c r="I27" s="344"/>
      <c r="P27" s="66"/>
      <c r="Q27" s="328"/>
    </row>
    <row r="28" spans="3:17" s="327" customFormat="1" ht="15.75" thickBot="1" x14ac:dyDescent="0.25">
      <c r="C28" s="433" t="s">
        <v>1180</v>
      </c>
      <c r="D28" s="434"/>
      <c r="E28" s="394">
        <f>SUM(E21:E26)</f>
        <v>67</v>
      </c>
      <c r="F28" s="66" t="s">
        <v>1179</v>
      </c>
      <c r="G28" s="393"/>
      <c r="H28" s="393"/>
      <c r="I28" s="344"/>
      <c r="P28" s="66"/>
      <c r="Q28" s="328"/>
    </row>
    <row r="29" spans="3:17" s="327" customFormat="1" ht="15" x14ac:dyDescent="0.2">
      <c r="C29" s="329"/>
      <c r="D29" s="329"/>
      <c r="E29" s="392"/>
      <c r="F29" s="66"/>
      <c r="G29" s="393"/>
      <c r="H29" s="393"/>
      <c r="I29" s="344"/>
      <c r="P29" s="66"/>
      <c r="Q29" s="328"/>
    </row>
    <row r="30" spans="3:17" s="327" customFormat="1" ht="15.75" thickBot="1" x14ac:dyDescent="0.25">
      <c r="C30" s="329"/>
      <c r="D30" s="343"/>
      <c r="E30" s="392"/>
      <c r="F30" s="66"/>
      <c r="G30" s="393"/>
      <c r="H30" s="393"/>
      <c r="I30" s="344"/>
      <c r="P30" s="66"/>
      <c r="Q30" s="328"/>
    </row>
    <row r="31" spans="3:17" s="327" customFormat="1" ht="20.25" customHeight="1" thickTop="1" x14ac:dyDescent="0.2">
      <c r="C31" s="422" t="s">
        <v>3</v>
      </c>
      <c r="D31" s="361" t="s">
        <v>29</v>
      </c>
      <c r="E31" s="361" t="s">
        <v>41</v>
      </c>
      <c r="F31" s="427" t="s">
        <v>56</v>
      </c>
      <c r="G31" s="431" t="s">
        <v>1080</v>
      </c>
      <c r="H31" s="429" t="s">
        <v>1079</v>
      </c>
      <c r="I31" s="424"/>
      <c r="J31" s="425"/>
    </row>
    <row r="32" spans="3:17" s="327" customFormat="1" ht="16.5" customHeight="1" thickBot="1" x14ac:dyDescent="0.25">
      <c r="C32" s="423"/>
      <c r="D32" s="362" t="s">
        <v>22</v>
      </c>
      <c r="E32" s="362" t="s">
        <v>21</v>
      </c>
      <c r="F32" s="428"/>
      <c r="G32" s="432"/>
      <c r="H32" s="430"/>
      <c r="I32" s="424"/>
      <c r="J32" s="425"/>
    </row>
    <row r="33" spans="3:17" s="327" customFormat="1" ht="13.5" thickTop="1" x14ac:dyDescent="0.2">
      <c r="C33" s="358"/>
      <c r="D33" s="359"/>
      <c r="E33" s="359"/>
      <c r="F33" s="359"/>
      <c r="H33" s="360"/>
      <c r="I33" s="426"/>
      <c r="J33" s="426"/>
    </row>
    <row r="34" spans="3:17" s="327" customFormat="1" ht="15" x14ac:dyDescent="0.2">
      <c r="C34" s="55" t="s">
        <v>1178</v>
      </c>
      <c r="D34" s="340">
        <v>1</v>
      </c>
      <c r="E34" s="138">
        <v>2</v>
      </c>
      <c r="F34" s="349" t="s">
        <v>1005</v>
      </c>
      <c r="G34" s="363" t="s">
        <v>1060</v>
      </c>
      <c r="H34" s="363" t="s">
        <v>1057</v>
      </c>
      <c r="I34" s="344" t="s">
        <v>1197</v>
      </c>
      <c r="P34" s="66"/>
      <c r="Q34" s="328"/>
    </row>
    <row r="35" spans="3:17" s="327" customFormat="1" ht="15" x14ac:dyDescent="0.2">
      <c r="C35" s="55" t="s">
        <v>1181</v>
      </c>
      <c r="D35" s="340">
        <v>1</v>
      </c>
      <c r="E35" s="138">
        <v>1.5</v>
      </c>
      <c r="F35" s="349" t="s">
        <v>1005</v>
      </c>
      <c r="G35" s="363" t="s">
        <v>1060</v>
      </c>
      <c r="H35" s="363" t="s">
        <v>1057</v>
      </c>
      <c r="I35" s="344" t="s">
        <v>1198</v>
      </c>
      <c r="P35" s="66"/>
      <c r="Q35" s="328"/>
    </row>
    <row r="36" spans="3:17" s="327" customFormat="1" ht="15" x14ac:dyDescent="0.2">
      <c r="C36" s="55" t="s">
        <v>1182</v>
      </c>
      <c r="D36" s="340">
        <v>1</v>
      </c>
      <c r="E36" s="138">
        <v>2</v>
      </c>
      <c r="F36" s="349" t="s">
        <v>1005</v>
      </c>
      <c r="G36" s="363" t="s">
        <v>1060</v>
      </c>
      <c r="H36" s="363" t="s">
        <v>1057</v>
      </c>
      <c r="I36" s="344" t="s">
        <v>1197</v>
      </c>
      <c r="P36" s="66"/>
      <c r="Q36" s="328"/>
    </row>
    <row r="37" spans="3:17" s="327" customFormat="1" ht="15" x14ac:dyDescent="0.2">
      <c r="C37" s="55" t="s">
        <v>1183</v>
      </c>
      <c r="D37" s="340">
        <v>1</v>
      </c>
      <c r="E37" s="138">
        <v>6</v>
      </c>
      <c r="F37" s="349" t="s">
        <v>1005</v>
      </c>
      <c r="G37" s="363" t="s">
        <v>1060</v>
      </c>
      <c r="H37" s="363" t="s">
        <v>1057</v>
      </c>
      <c r="I37" s="344" t="s">
        <v>1197</v>
      </c>
      <c r="P37" s="66"/>
      <c r="Q37" s="328"/>
    </row>
    <row r="38" spans="3:17" s="327" customFormat="1" ht="15" x14ac:dyDescent="0.2">
      <c r="C38" s="55" t="s">
        <v>1184</v>
      </c>
      <c r="D38" s="340">
        <v>1</v>
      </c>
      <c r="E38" s="138">
        <v>1</v>
      </c>
      <c r="F38" s="349" t="s">
        <v>1005</v>
      </c>
      <c r="G38" s="363" t="s">
        <v>1060</v>
      </c>
      <c r="H38" s="363" t="s">
        <v>1057</v>
      </c>
      <c r="I38" s="344" t="s">
        <v>1197</v>
      </c>
      <c r="P38" s="66"/>
      <c r="Q38" s="328"/>
    </row>
    <row r="39" spans="3:17" s="327" customFormat="1" ht="15" x14ac:dyDescent="0.2">
      <c r="C39" s="55" t="s">
        <v>1185</v>
      </c>
      <c r="D39" s="340">
        <v>1</v>
      </c>
      <c r="E39" s="138">
        <v>1.5</v>
      </c>
      <c r="F39" s="349" t="s">
        <v>1005</v>
      </c>
      <c r="G39" s="363" t="s">
        <v>1060</v>
      </c>
      <c r="H39" s="363" t="s">
        <v>1057</v>
      </c>
      <c r="I39" s="344" t="s">
        <v>1197</v>
      </c>
      <c r="P39" s="66"/>
      <c r="Q39" s="328"/>
    </row>
    <row r="40" spans="3:17" s="327" customFormat="1" ht="15" x14ac:dyDescent="0.2">
      <c r="C40" s="55" t="s">
        <v>1186</v>
      </c>
      <c r="D40" s="340">
        <v>1</v>
      </c>
      <c r="E40" s="138">
        <v>1</v>
      </c>
      <c r="F40" s="349" t="s">
        <v>1005</v>
      </c>
      <c r="G40" s="363" t="s">
        <v>1060</v>
      </c>
      <c r="H40" s="363" t="s">
        <v>1057</v>
      </c>
      <c r="I40" s="344" t="s">
        <v>1197</v>
      </c>
      <c r="P40" s="66"/>
      <c r="Q40" s="328"/>
    </row>
    <row r="41" spans="3:17" s="327" customFormat="1" ht="15" x14ac:dyDescent="0.2">
      <c r="C41" s="55" t="s">
        <v>1187</v>
      </c>
      <c r="D41" s="340">
        <v>1</v>
      </c>
      <c r="E41" s="138">
        <v>3.5</v>
      </c>
      <c r="F41" s="349" t="s">
        <v>1005</v>
      </c>
      <c r="G41" s="363" t="s">
        <v>1060</v>
      </c>
      <c r="H41" s="363" t="s">
        <v>1057</v>
      </c>
      <c r="I41" s="344" t="s">
        <v>1197</v>
      </c>
      <c r="P41" s="66"/>
      <c r="Q41" s="328"/>
    </row>
    <row r="42" spans="3:17" s="327" customFormat="1" ht="15" x14ac:dyDescent="0.2">
      <c r="C42" s="55" t="s">
        <v>1188</v>
      </c>
      <c r="D42" s="340">
        <v>1</v>
      </c>
      <c r="E42" s="138">
        <v>1.5</v>
      </c>
      <c r="F42" s="349" t="s">
        <v>1005</v>
      </c>
      <c r="G42" s="363" t="s">
        <v>1060</v>
      </c>
      <c r="H42" s="363" t="s">
        <v>1057</v>
      </c>
      <c r="I42" s="344" t="s">
        <v>1198</v>
      </c>
      <c r="P42" s="66"/>
      <c r="Q42" s="328"/>
    </row>
    <row r="43" spans="3:17" s="327" customFormat="1" ht="15" x14ac:dyDescent="0.2">
      <c r="C43" s="55" t="s">
        <v>1189</v>
      </c>
      <c r="D43" s="340">
        <v>1</v>
      </c>
      <c r="E43" s="138">
        <v>1</v>
      </c>
      <c r="F43" s="349" t="s">
        <v>1005</v>
      </c>
      <c r="G43" s="363" t="s">
        <v>1060</v>
      </c>
      <c r="H43" s="363" t="s">
        <v>1057</v>
      </c>
      <c r="I43" s="344" t="s">
        <v>1197</v>
      </c>
      <c r="P43" s="66"/>
      <c r="Q43" s="328"/>
    </row>
    <row r="44" spans="3:17" s="327" customFormat="1" ht="15" x14ac:dyDescent="0.2">
      <c r="C44" s="55" t="s">
        <v>1190</v>
      </c>
      <c r="D44" s="340">
        <v>1</v>
      </c>
      <c r="E44" s="138">
        <v>18</v>
      </c>
      <c r="F44" s="349" t="s">
        <v>1005</v>
      </c>
      <c r="G44" s="363" t="s">
        <v>1060</v>
      </c>
      <c r="H44" s="363" t="s">
        <v>1057</v>
      </c>
      <c r="I44" s="344" t="s">
        <v>1197</v>
      </c>
      <c r="P44" s="66"/>
      <c r="Q44" s="328"/>
    </row>
    <row r="45" spans="3:17" s="327" customFormat="1" ht="15" x14ac:dyDescent="0.2">
      <c r="C45" s="55" t="s">
        <v>1191</v>
      </c>
      <c r="D45" s="340">
        <v>1</v>
      </c>
      <c r="E45" s="138">
        <v>1</v>
      </c>
      <c r="F45" s="349" t="s">
        <v>1005</v>
      </c>
      <c r="G45" s="363" t="s">
        <v>1060</v>
      </c>
      <c r="H45" s="363" t="s">
        <v>1057</v>
      </c>
      <c r="I45" s="344" t="s">
        <v>1198</v>
      </c>
      <c r="P45" s="66"/>
      <c r="Q45" s="328"/>
    </row>
    <row r="46" spans="3:17" s="327" customFormat="1" ht="15" x14ac:dyDescent="0.2">
      <c r="C46" s="55" t="s">
        <v>1192</v>
      </c>
      <c r="D46" s="340">
        <v>1</v>
      </c>
      <c r="E46" s="138">
        <v>1</v>
      </c>
      <c r="F46" s="349" t="s">
        <v>1005</v>
      </c>
      <c r="G46" s="363" t="s">
        <v>1060</v>
      </c>
      <c r="H46" s="363" t="s">
        <v>1057</v>
      </c>
      <c r="I46" s="344" t="s">
        <v>1198</v>
      </c>
      <c r="P46" s="66"/>
      <c r="Q46" s="328"/>
    </row>
    <row r="47" spans="3:17" s="327" customFormat="1" ht="15" x14ac:dyDescent="0.2">
      <c r="C47" s="55" t="s">
        <v>1193</v>
      </c>
      <c r="D47" s="340">
        <v>1</v>
      </c>
      <c r="E47" s="138">
        <v>1</v>
      </c>
      <c r="F47" s="349" t="s">
        <v>1005</v>
      </c>
      <c r="G47" s="363" t="s">
        <v>1060</v>
      </c>
      <c r="H47" s="363" t="s">
        <v>1057</v>
      </c>
      <c r="I47" s="344" t="s">
        <v>1198</v>
      </c>
      <c r="P47" s="66"/>
      <c r="Q47" s="328"/>
    </row>
    <row r="48" spans="3:17" s="327" customFormat="1" ht="15" x14ac:dyDescent="0.2">
      <c r="C48" s="55" t="s">
        <v>1194</v>
      </c>
      <c r="D48" s="340">
        <v>1</v>
      </c>
      <c r="E48" s="138">
        <v>1</v>
      </c>
      <c r="F48" s="349" t="s">
        <v>1005</v>
      </c>
      <c r="G48" s="363" t="s">
        <v>1060</v>
      </c>
      <c r="H48" s="363" t="s">
        <v>1057</v>
      </c>
      <c r="I48" s="344" t="s">
        <v>1198</v>
      </c>
      <c r="P48" s="66"/>
      <c r="Q48" s="328"/>
    </row>
    <row r="49" spans="3:17" s="327" customFormat="1" ht="15" x14ac:dyDescent="0.2">
      <c r="C49" s="55" t="s">
        <v>1199</v>
      </c>
      <c r="D49" s="340">
        <v>1</v>
      </c>
      <c r="E49" s="138">
        <v>1.5</v>
      </c>
      <c r="F49" s="349" t="s">
        <v>1005</v>
      </c>
      <c r="G49" s="363" t="s">
        <v>1060</v>
      </c>
      <c r="H49" s="363" t="s">
        <v>1057</v>
      </c>
      <c r="I49" s="344" t="s">
        <v>1198</v>
      </c>
      <c r="P49" s="66"/>
      <c r="Q49" s="328"/>
    </row>
    <row r="50" spans="3:17" s="327" customFormat="1" ht="15.75" thickBot="1" x14ac:dyDescent="0.25">
      <c r="C50" s="329"/>
      <c r="D50" s="343"/>
      <c r="E50" s="392"/>
      <c r="F50" s="66"/>
      <c r="G50" s="393"/>
      <c r="H50" s="393"/>
      <c r="I50" s="344"/>
      <c r="P50" s="66"/>
      <c r="Q50" s="328"/>
    </row>
    <row r="51" spans="3:17" s="327" customFormat="1" ht="15.75" thickBot="1" x14ac:dyDescent="0.25">
      <c r="C51" s="433" t="s">
        <v>1180</v>
      </c>
      <c r="D51" s="434"/>
      <c r="E51" s="394">
        <f>SUM(E34:E49)</f>
        <v>44.5</v>
      </c>
      <c r="F51" s="66" t="s">
        <v>1179</v>
      </c>
      <c r="G51" s="393"/>
      <c r="H51" s="393"/>
      <c r="I51" s="344"/>
      <c r="P51" s="66"/>
      <c r="Q51" s="328"/>
    </row>
    <row r="52" spans="3:17" s="327" customFormat="1" ht="15" x14ac:dyDescent="0.2">
      <c r="C52" s="329"/>
      <c r="D52" s="330"/>
      <c r="E52" s="330"/>
      <c r="F52" s="330"/>
      <c r="G52" s="131"/>
      <c r="H52" s="131"/>
      <c r="I52" s="67"/>
      <c r="P52" s="66"/>
      <c r="Q52" s="328"/>
    </row>
    <row r="53" spans="3:17" s="327" customFormat="1" ht="15" x14ac:dyDescent="0.2">
      <c r="C53" s="329"/>
      <c r="D53" s="330"/>
      <c r="E53" s="330"/>
      <c r="F53" s="330"/>
      <c r="G53" s="330"/>
      <c r="H53" s="330"/>
      <c r="I53" s="67"/>
      <c r="P53" s="328"/>
      <c r="Q53" s="328"/>
    </row>
    <row r="54" spans="3:17" s="327" customFormat="1" ht="20.25" x14ac:dyDescent="0.2">
      <c r="C54" s="10" t="s">
        <v>36</v>
      </c>
      <c r="D54" s="2"/>
      <c r="E54" s="2"/>
      <c r="F54" s="2"/>
      <c r="G54" s="1"/>
      <c r="H54" s="6"/>
      <c r="P54" s="328"/>
      <c r="Q54" s="328"/>
    </row>
    <row r="55" spans="3:17" s="327" customFormat="1" ht="21" thickBot="1" x14ac:dyDescent="0.25">
      <c r="C55" s="10"/>
      <c r="D55" s="2"/>
      <c r="E55" s="2"/>
      <c r="F55" s="2"/>
      <c r="G55" s="1"/>
      <c r="H55" s="1"/>
      <c r="I55" s="13"/>
      <c r="J55" s="13"/>
      <c r="P55" s="328"/>
      <c r="Q55" s="328"/>
    </row>
    <row r="56" spans="3:17" s="327" customFormat="1" ht="14.25" thickTop="1" thickBot="1" x14ac:dyDescent="0.25">
      <c r="C56" s="396" t="s">
        <v>3</v>
      </c>
      <c r="D56" s="51" t="s">
        <v>29</v>
      </c>
      <c r="E56" s="51" t="s">
        <v>30</v>
      </c>
      <c r="F56" s="51" t="s">
        <v>31</v>
      </c>
      <c r="G56" s="395" t="s">
        <v>32</v>
      </c>
      <c r="H56" s="51" t="s">
        <v>33</v>
      </c>
      <c r="I56" s="403" t="s">
        <v>34</v>
      </c>
      <c r="J56" s="403"/>
      <c r="P56" s="328"/>
      <c r="Q56" s="328"/>
    </row>
    <row r="57" spans="3:17" s="327" customFormat="1" ht="14.25" thickTop="1" thickBot="1" x14ac:dyDescent="0.25">
      <c r="C57" s="396"/>
      <c r="D57" s="52" t="s">
        <v>22</v>
      </c>
      <c r="E57" s="52" t="s">
        <v>35</v>
      </c>
      <c r="F57" s="52" t="s">
        <v>35</v>
      </c>
      <c r="G57" s="395"/>
      <c r="H57" s="52" t="s">
        <v>237</v>
      </c>
      <c r="I57" s="403"/>
      <c r="J57" s="403"/>
    </row>
    <row r="58" spans="3:17" s="327" customFormat="1" ht="13.5" thickTop="1" x14ac:dyDescent="0.2">
      <c r="C58" s="53"/>
      <c r="D58" s="54"/>
      <c r="E58" s="54"/>
      <c r="F58" s="54"/>
      <c r="G58" s="53"/>
      <c r="H58" s="53"/>
      <c r="I58" s="404"/>
      <c r="J58" s="404"/>
    </row>
    <row r="59" spans="3:17" s="327" customFormat="1" ht="15" x14ac:dyDescent="0.2">
      <c r="C59" s="55" t="s">
        <v>44</v>
      </c>
      <c r="D59" s="340">
        <v>1</v>
      </c>
      <c r="E59" s="340">
        <v>5720</v>
      </c>
      <c r="F59" s="340">
        <v>14</v>
      </c>
      <c r="G59" s="134" t="str">
        <f>VLOOKUP($F59,DATA!$B$33:$M$41,9,FALSE)</f>
        <v>1.4401</v>
      </c>
      <c r="H59" s="134">
        <f>VLOOKUP($F59,DATA!$B$33:$M$41,10,FALSE)</f>
        <v>1570</v>
      </c>
      <c r="I59" s="408" t="str">
        <f>VLOOKUP($F59,DATA!$B$33:$M$41,12,FALSE)</f>
        <v>IKZ607-1400</v>
      </c>
      <c r="J59" s="409"/>
    </row>
    <row r="60" spans="3:17" s="327" customFormat="1" ht="15" x14ac:dyDescent="0.2">
      <c r="C60" s="55" t="s">
        <v>45</v>
      </c>
      <c r="D60" s="340">
        <v>1</v>
      </c>
      <c r="E60" s="340">
        <v>4270</v>
      </c>
      <c r="F60" s="340">
        <v>12</v>
      </c>
      <c r="G60" s="134" t="str">
        <f>VLOOKUP($F60,DATA!$B$33:$M$41,9,FALSE)</f>
        <v>1.4401</v>
      </c>
      <c r="H60" s="134">
        <f>VLOOKUP($F60,DATA!$B$33:$M$41,10,FALSE)</f>
        <v>1570</v>
      </c>
      <c r="I60" s="408" t="str">
        <f>VLOOKUP($F60,DATA!$B$33:$M$41,12,FALSE)</f>
        <v>IKZ607-1200</v>
      </c>
      <c r="J60" s="409"/>
    </row>
    <row r="61" spans="3:17" s="327" customFormat="1" ht="15" x14ac:dyDescent="0.2">
      <c r="C61" s="55" t="s">
        <v>46</v>
      </c>
      <c r="D61" s="340">
        <v>1</v>
      </c>
      <c r="E61" s="340">
        <v>8885</v>
      </c>
      <c r="F61" s="340">
        <v>18</v>
      </c>
      <c r="G61" s="134" t="str">
        <f>VLOOKUP($F61,DATA!$B$33:$M$41,9,FALSE)</f>
        <v>1.4401</v>
      </c>
      <c r="H61" s="134">
        <f>VLOOKUP($F61,DATA!$B$33:$M$41,10,FALSE)</f>
        <v>1370</v>
      </c>
      <c r="I61" s="408" t="str">
        <f>VLOOKUP($F61,DATA!$B$33:$M$41,12,FALSE)</f>
        <v>IKZ607-1800</v>
      </c>
      <c r="J61" s="409"/>
    </row>
    <row r="62" spans="3:17" s="327" customFormat="1" ht="15" x14ac:dyDescent="0.2">
      <c r="C62" s="55" t="s">
        <v>47</v>
      </c>
      <c r="D62" s="340">
        <v>1</v>
      </c>
      <c r="E62" s="340">
        <v>5370</v>
      </c>
      <c r="F62" s="340">
        <v>10</v>
      </c>
      <c r="G62" s="134" t="str">
        <f>VLOOKUP($F62,DATA!$B$33:$M$41,9,FALSE)</f>
        <v>1.4401</v>
      </c>
      <c r="H62" s="134">
        <f>VLOOKUP($F62,DATA!$B$33:$M$41,10,FALSE)</f>
        <v>1570</v>
      </c>
      <c r="I62" s="408" t="str">
        <f>VLOOKUP($F62,DATA!$B$33:$M$41,12,FALSE)</f>
        <v>IKZ607-1000</v>
      </c>
      <c r="J62" s="409"/>
    </row>
    <row r="63" spans="3:17" s="327" customFormat="1" ht="15" x14ac:dyDescent="0.2">
      <c r="C63" s="55" t="s">
        <v>1161</v>
      </c>
      <c r="D63" s="340">
        <v>1</v>
      </c>
      <c r="E63" s="340">
        <v>5285</v>
      </c>
      <c r="F63" s="340">
        <v>10</v>
      </c>
      <c r="G63" s="134" t="str">
        <f>VLOOKUP($F63,DATA!$B$33:$M$41,9,FALSE)</f>
        <v>1.4401</v>
      </c>
      <c r="H63" s="134">
        <f>VLOOKUP($F63,DATA!$B$33:$M$41,10,FALSE)</f>
        <v>1570</v>
      </c>
      <c r="I63" s="408" t="str">
        <f>VLOOKUP($F63,DATA!$B$33:$M$41,12,FALSE)</f>
        <v>IKZ607-1000</v>
      </c>
      <c r="J63" s="409"/>
    </row>
    <row r="64" spans="3:17" s="327" customFormat="1" ht="15" x14ac:dyDescent="0.2">
      <c r="C64" s="55" t="s">
        <v>1162</v>
      </c>
      <c r="D64" s="340">
        <v>1</v>
      </c>
      <c r="E64" s="340">
        <v>3410</v>
      </c>
      <c r="F64" s="340">
        <v>12</v>
      </c>
      <c r="G64" s="134" t="str">
        <f>VLOOKUP($F64,DATA!$B$33:$M$41,9,FALSE)</f>
        <v>1.4401</v>
      </c>
      <c r="H64" s="134">
        <f>VLOOKUP($F64,DATA!$B$33:$M$41,10,FALSE)</f>
        <v>1570</v>
      </c>
      <c r="I64" s="408" t="str">
        <f>VLOOKUP($F64,DATA!$B$33:$M$41,12,FALSE)</f>
        <v>IKZ607-1200</v>
      </c>
      <c r="J64" s="409"/>
    </row>
    <row r="66" spans="3:17" ht="13.5" thickBot="1" x14ac:dyDescent="0.25"/>
    <row r="67" spans="3:17" s="327" customFormat="1" ht="14.25" thickTop="1" thickBot="1" x14ac:dyDescent="0.25">
      <c r="C67" s="396" t="s">
        <v>3</v>
      </c>
      <c r="D67" s="51" t="s">
        <v>29</v>
      </c>
      <c r="E67" s="51" t="s">
        <v>30</v>
      </c>
      <c r="F67" s="51" t="s">
        <v>31</v>
      </c>
      <c r="G67" s="395" t="s">
        <v>32</v>
      </c>
      <c r="H67" s="51" t="s">
        <v>33</v>
      </c>
      <c r="I67" s="403" t="s">
        <v>34</v>
      </c>
      <c r="J67" s="403"/>
      <c r="P67" s="328"/>
      <c r="Q67" s="328"/>
    </row>
    <row r="68" spans="3:17" s="327" customFormat="1" ht="14.25" thickTop="1" thickBot="1" x14ac:dyDescent="0.25">
      <c r="C68" s="396"/>
      <c r="D68" s="52" t="s">
        <v>22</v>
      </c>
      <c r="E68" s="52" t="s">
        <v>35</v>
      </c>
      <c r="F68" s="52" t="s">
        <v>35</v>
      </c>
      <c r="G68" s="395"/>
      <c r="H68" s="52" t="s">
        <v>237</v>
      </c>
      <c r="I68" s="403"/>
      <c r="J68" s="403"/>
    </row>
    <row r="69" spans="3:17" s="327" customFormat="1" ht="13.5" thickTop="1" x14ac:dyDescent="0.2">
      <c r="C69" s="53"/>
      <c r="D69" s="54"/>
      <c r="E69" s="54"/>
      <c r="F69" s="54"/>
      <c r="G69" s="53"/>
      <c r="H69" s="53"/>
      <c r="I69" s="404"/>
      <c r="J69" s="404"/>
    </row>
    <row r="70" spans="3:17" s="327" customFormat="1" ht="15" x14ac:dyDescent="0.2">
      <c r="C70" s="55" t="s">
        <v>1163</v>
      </c>
      <c r="D70" s="340">
        <v>1</v>
      </c>
      <c r="E70" s="340">
        <v>17570</v>
      </c>
      <c r="F70" s="340">
        <v>8</v>
      </c>
      <c r="G70" s="134" t="str">
        <f>VLOOKUP($F70,DATA!$B$33:$M$41,9,FALSE)</f>
        <v>1.4401</v>
      </c>
      <c r="H70" s="134">
        <f>VLOOKUP($F70,DATA!$B$33:$M$41,10,FALSE)</f>
        <v>1570</v>
      </c>
      <c r="I70" s="408" t="str">
        <f>VLOOKUP($F70,DATA!$B$33:$M$41,12,FALSE)</f>
        <v>IKZ607-0800</v>
      </c>
      <c r="J70" s="409"/>
    </row>
    <row r="71" spans="3:17" s="327" customFormat="1" ht="15" x14ac:dyDescent="0.2">
      <c r="C71" s="55" t="s">
        <v>1164</v>
      </c>
      <c r="D71" s="340">
        <v>1</v>
      </c>
      <c r="E71" s="340">
        <v>6580</v>
      </c>
      <c r="F71" s="340">
        <v>8</v>
      </c>
      <c r="G71" s="134" t="str">
        <f>VLOOKUP($F71,DATA!$B$33:$M$41,9,FALSE)</f>
        <v>1.4401</v>
      </c>
      <c r="H71" s="134">
        <f>VLOOKUP($F71,DATA!$B$33:$M$41,10,FALSE)</f>
        <v>1570</v>
      </c>
      <c r="I71" s="408" t="str">
        <f>VLOOKUP($F71,DATA!$B$33:$M$41,12,FALSE)</f>
        <v>IKZ607-0800</v>
      </c>
      <c r="J71" s="409"/>
    </row>
    <row r="72" spans="3:17" s="327" customFormat="1" ht="15" x14ac:dyDescent="0.2">
      <c r="C72" s="55" t="s">
        <v>1165</v>
      </c>
      <c r="D72" s="340">
        <v>1</v>
      </c>
      <c r="E72" s="340">
        <v>6620</v>
      </c>
      <c r="F72" s="340">
        <v>8</v>
      </c>
      <c r="G72" s="134" t="str">
        <f>VLOOKUP($F72,DATA!$B$33:$M$41,9,FALSE)</f>
        <v>1.4401</v>
      </c>
      <c r="H72" s="134">
        <f>VLOOKUP($F72,DATA!$B$33:$M$41,10,FALSE)</f>
        <v>1570</v>
      </c>
      <c r="I72" s="408" t="str">
        <f>VLOOKUP($F72,DATA!$B$33:$M$41,12,FALSE)</f>
        <v>IKZ607-0800</v>
      </c>
      <c r="J72" s="409"/>
    </row>
    <row r="73" spans="3:17" s="327" customFormat="1" ht="15" x14ac:dyDescent="0.2">
      <c r="C73" s="55" t="s">
        <v>1166</v>
      </c>
      <c r="D73" s="340">
        <v>1</v>
      </c>
      <c r="E73" s="340">
        <v>4630</v>
      </c>
      <c r="F73" s="340">
        <v>8</v>
      </c>
      <c r="G73" s="134" t="str">
        <f>VLOOKUP($F73,DATA!$B$33:$M$41,9,FALSE)</f>
        <v>1.4401</v>
      </c>
      <c r="H73" s="134">
        <f>VLOOKUP($F73,DATA!$B$33:$M$41,10,FALSE)</f>
        <v>1570</v>
      </c>
      <c r="I73" s="408" t="str">
        <f>VLOOKUP($F73,DATA!$B$33:$M$41,12,FALSE)</f>
        <v>IKZ607-0800</v>
      </c>
      <c r="J73" s="409"/>
    </row>
    <row r="74" spans="3:17" s="327" customFormat="1" ht="15" x14ac:dyDescent="0.2">
      <c r="C74" s="55" t="s">
        <v>1167</v>
      </c>
      <c r="D74" s="340">
        <v>1</v>
      </c>
      <c r="E74" s="340">
        <v>14640</v>
      </c>
      <c r="F74" s="340">
        <v>8</v>
      </c>
      <c r="G74" s="134" t="str">
        <f>VLOOKUP($F74,DATA!$B$33:$M$41,9,FALSE)</f>
        <v>1.4401</v>
      </c>
      <c r="H74" s="134">
        <f>VLOOKUP($F74,DATA!$B$33:$M$41,10,FALSE)</f>
        <v>1570</v>
      </c>
      <c r="I74" s="408" t="str">
        <f>VLOOKUP($F74,DATA!$B$33:$M$41,12,FALSE)</f>
        <v>IKZ607-0800</v>
      </c>
      <c r="J74" s="409"/>
    </row>
    <row r="75" spans="3:17" s="327" customFormat="1" ht="15" x14ac:dyDescent="0.2">
      <c r="C75" s="55" t="s">
        <v>1168</v>
      </c>
      <c r="D75" s="340">
        <v>1</v>
      </c>
      <c r="E75" s="340">
        <v>2495</v>
      </c>
      <c r="F75" s="340">
        <v>8</v>
      </c>
      <c r="G75" s="134" t="str">
        <f>VLOOKUP($F75,DATA!$B$33:$M$41,9,FALSE)</f>
        <v>1.4401</v>
      </c>
      <c r="H75" s="134">
        <f>VLOOKUP($F75,DATA!$B$33:$M$41,10,FALSE)</f>
        <v>1570</v>
      </c>
      <c r="I75" s="408" t="str">
        <f>VLOOKUP($F75,DATA!$B$33:$M$41,12,FALSE)</f>
        <v>IKZ607-0800</v>
      </c>
      <c r="J75" s="409"/>
    </row>
    <row r="76" spans="3:17" s="327" customFormat="1" ht="15" x14ac:dyDescent="0.2">
      <c r="C76" s="55" t="s">
        <v>1169</v>
      </c>
      <c r="D76" s="340">
        <v>1</v>
      </c>
      <c r="E76" s="340">
        <v>7975</v>
      </c>
      <c r="F76" s="340">
        <v>8</v>
      </c>
      <c r="G76" s="134" t="str">
        <f>VLOOKUP($F76,DATA!$B$33:$M$41,9,FALSE)</f>
        <v>1.4401</v>
      </c>
      <c r="H76" s="134">
        <f>VLOOKUP($F76,DATA!$B$33:$M$41,10,FALSE)</f>
        <v>1570</v>
      </c>
      <c r="I76" s="408" t="str">
        <f>VLOOKUP($F76,DATA!$B$33:$M$41,12,FALSE)</f>
        <v>IKZ607-0800</v>
      </c>
      <c r="J76" s="409"/>
    </row>
  </sheetData>
  <mergeCells count="45">
    <mergeCell ref="I33:J33"/>
    <mergeCell ref="C15:D15"/>
    <mergeCell ref="C28:D28"/>
    <mergeCell ref="C51:D51"/>
    <mergeCell ref="I20:J20"/>
    <mergeCell ref="C31:C32"/>
    <mergeCell ref="F31:F32"/>
    <mergeCell ref="G31:G32"/>
    <mergeCell ref="H31:H32"/>
    <mergeCell ref="I31:I32"/>
    <mergeCell ref="J31:J32"/>
    <mergeCell ref="C10:C11"/>
    <mergeCell ref="I10:I11"/>
    <mergeCell ref="J10:J11"/>
    <mergeCell ref="I12:J12"/>
    <mergeCell ref="C56:C57"/>
    <mergeCell ref="G56:G57"/>
    <mergeCell ref="I56:J57"/>
    <mergeCell ref="F10:F11"/>
    <mergeCell ref="H10:H11"/>
    <mergeCell ref="G10:G11"/>
    <mergeCell ref="C18:C19"/>
    <mergeCell ref="F18:F19"/>
    <mergeCell ref="G18:G19"/>
    <mergeCell ref="H18:H19"/>
    <mergeCell ref="I18:I19"/>
    <mergeCell ref="J18:J19"/>
    <mergeCell ref="I63:J63"/>
    <mergeCell ref="I64:J64"/>
    <mergeCell ref="I58:J58"/>
    <mergeCell ref="I59:J59"/>
    <mergeCell ref="I60:J60"/>
    <mergeCell ref="I61:J61"/>
    <mergeCell ref="I62:J62"/>
    <mergeCell ref="I75:J75"/>
    <mergeCell ref="I76:J76"/>
    <mergeCell ref="I73:J73"/>
    <mergeCell ref="I74:J74"/>
    <mergeCell ref="C67:C68"/>
    <mergeCell ref="G67:G68"/>
    <mergeCell ref="I67:J68"/>
    <mergeCell ref="I69:J69"/>
    <mergeCell ref="I70:J70"/>
    <mergeCell ref="I71:J71"/>
    <mergeCell ref="I72:J72"/>
  </mergeCells>
  <phoneticPr fontId="12" type="noConversion"/>
  <dataValidations count="1">
    <dataValidation type="list" allowBlank="1" showInputMessage="1" showErrorMessage="1" sqref="H21:H30 H13:H17 H34:H52" xr:uid="{6B99CF02-3BDE-4AF8-B0AE-ECECC8E8B87B}">
      <formula1>INDIRECT(G13)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81E221B-2630-4CF1-99DA-720572A7916D}">
          <x14:formula1>
            <xm:f>DATA!$B$33:$B$41</xm:f>
          </x14:formula1>
          <xm:sqref>F59:F64 F70:F76</xm:sqref>
        </x14:dataValidation>
        <x14:dataValidation type="list" allowBlank="1" showInputMessage="1" showErrorMessage="1" xr:uid="{C5F1A622-5B66-4D77-A0AF-7C3914C8E88E}">
          <x14:formula1>
            <xm:f>DATA!$W$47:$Z$47</xm:f>
          </x14:formula1>
          <xm:sqref>G21:G30 G13:G17 G34:G52</xm:sqref>
        </x14:dataValidation>
        <x14:dataValidation type="list" allowBlank="1" showInputMessage="1" showErrorMessage="1" xr:uid="{A2448DF8-DF57-4A27-AA42-2CE30FACCE82}">
          <x14:formula1>
            <xm:f>DATA!$W$12:$W$26</xm:f>
          </x14:formula1>
          <xm:sqref>Q52</xm:sqref>
        </x14:dataValidation>
        <x14:dataValidation type="list" allowBlank="1" showInputMessage="1" showErrorMessage="1" xr:uid="{66E45412-681F-4106-B22B-7605A97796D5}">
          <x14:formula1>
            <xm:f>DATA!$W$7:$W$8</xm:f>
          </x14:formula1>
          <xm:sqref>Q21:Q30 Q13:Q17 Q34:Q51</xm:sqref>
        </x14:dataValidation>
        <x14:dataValidation type="list" allowBlank="1" showInputMessage="1" showErrorMessage="1" xr:uid="{C3B63DFB-F704-4835-B8C4-79F19608CF1F}">
          <x14:formula1>
            <xm:f>DATA!$V$5:$V$37</xm:f>
          </x14:formula1>
          <xm:sqref>P21:P30 P13:P17 P34:P52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P151"/>
  <sheetViews>
    <sheetView zoomScale="70" zoomScaleNormal="70" workbookViewId="0">
      <selection activeCell="AD22" sqref="AD22"/>
    </sheetView>
  </sheetViews>
  <sheetFormatPr defaultRowHeight="12.75" x14ac:dyDescent="0.2"/>
  <cols>
    <col min="2" max="2" width="9.7109375" customWidth="1"/>
    <col min="3" max="3" width="10.85546875" customWidth="1"/>
    <col min="4" max="4" width="12" customWidth="1"/>
    <col min="5" max="5" width="10.5703125" customWidth="1"/>
    <col min="6" max="6" width="12.7109375" customWidth="1"/>
    <col min="7" max="7" width="11.28515625" customWidth="1"/>
    <col min="8" max="8" width="11.42578125" customWidth="1"/>
    <col min="9" max="9" width="11.140625" customWidth="1"/>
    <col min="10" max="10" width="12.5703125" customWidth="1"/>
    <col min="12" max="12" width="11.5703125" customWidth="1"/>
    <col min="13" max="13" width="12.7109375" customWidth="1"/>
    <col min="14" max="14" width="12.85546875" customWidth="1"/>
    <col min="15" max="15" width="10.42578125" customWidth="1"/>
    <col min="16" max="17" width="11.85546875" customWidth="1"/>
    <col min="18" max="18" width="12" customWidth="1"/>
    <col min="19" max="19" width="9.140625" customWidth="1"/>
    <col min="20" max="20" width="24.28515625" customWidth="1"/>
    <col min="21" max="21" width="12.28515625" customWidth="1"/>
    <col min="22" max="22" width="23" customWidth="1"/>
    <col min="23" max="23" width="19.28515625" customWidth="1"/>
    <col min="24" max="24" width="13.7109375" customWidth="1"/>
    <col min="25" max="25" width="16.28515625" bestFit="1" customWidth="1"/>
    <col min="26" max="26" width="9.7109375" bestFit="1" customWidth="1"/>
    <col min="27" max="27" width="13.28515625" customWidth="1"/>
    <col min="29" max="29" width="17" bestFit="1" customWidth="1"/>
    <col min="30" max="30" width="18.5703125" bestFit="1" customWidth="1"/>
    <col min="31" max="34" width="19.5703125" bestFit="1" customWidth="1"/>
    <col min="35" max="35" width="24.28515625" bestFit="1" customWidth="1"/>
    <col min="36" max="36" width="21.42578125" bestFit="1" customWidth="1"/>
    <col min="37" max="37" width="24.28515625" bestFit="1" customWidth="1"/>
  </cols>
  <sheetData>
    <row r="2" spans="2:68" x14ac:dyDescent="0.2">
      <c r="B2" s="436" t="s">
        <v>72</v>
      </c>
      <c r="C2" s="436"/>
      <c r="D2" s="436"/>
      <c r="E2" s="436"/>
      <c r="F2" s="436"/>
      <c r="G2" s="436"/>
      <c r="H2" s="436"/>
      <c r="I2" s="436"/>
      <c r="J2" s="436"/>
      <c r="Q2" s="60"/>
      <c r="R2" s="60"/>
      <c r="T2" s="435" t="s">
        <v>137</v>
      </c>
      <c r="U2" s="435"/>
      <c r="V2" s="435"/>
      <c r="W2" s="435"/>
      <c r="X2" s="435"/>
      <c r="Y2" s="435"/>
      <c r="Z2" s="124"/>
      <c r="AA2" s="124"/>
      <c r="AF2" s="328"/>
      <c r="AG2" s="328"/>
      <c r="AH2" s="328"/>
      <c r="AI2" s="328"/>
      <c r="AJ2" s="328"/>
      <c r="AK2" s="328"/>
      <c r="AL2" s="328"/>
      <c r="AM2" s="328"/>
      <c r="AN2" s="328"/>
      <c r="AO2" s="328"/>
      <c r="AP2" s="328"/>
      <c r="AQ2" s="328"/>
      <c r="AR2" s="328"/>
      <c r="AS2" s="328"/>
      <c r="AT2" s="328"/>
      <c r="AU2" s="328"/>
      <c r="AV2" s="328"/>
      <c r="AW2" s="328"/>
      <c r="AX2" s="328"/>
      <c r="AY2" s="328"/>
      <c r="AZ2" s="328"/>
      <c r="BA2" s="328"/>
      <c r="BB2" s="328"/>
      <c r="BC2" s="328"/>
      <c r="BD2" s="328"/>
      <c r="BE2" s="328"/>
      <c r="BF2" s="328"/>
      <c r="BG2" s="328"/>
      <c r="BH2" s="328"/>
      <c r="BI2" s="328"/>
      <c r="BJ2" s="328"/>
      <c r="BK2" s="328"/>
      <c r="BL2" s="328"/>
      <c r="BM2" s="328"/>
      <c r="BN2" s="328"/>
      <c r="BO2" s="328"/>
      <c r="BP2" s="328"/>
    </row>
    <row r="3" spans="2:68" x14ac:dyDescent="0.2">
      <c r="B3" s="133"/>
      <c r="C3" s="133"/>
      <c r="D3" s="133"/>
      <c r="E3" s="133"/>
      <c r="F3" s="60"/>
      <c r="Q3" s="60"/>
      <c r="R3" s="60"/>
      <c r="AF3" s="328"/>
      <c r="AG3" s="328"/>
      <c r="AH3" s="328"/>
      <c r="AI3" s="328"/>
      <c r="AJ3" s="328"/>
      <c r="AK3" s="328"/>
      <c r="AL3" s="328"/>
      <c r="AM3" s="328"/>
      <c r="AN3" s="328"/>
      <c r="AO3" s="328"/>
      <c r="AP3" s="328"/>
      <c r="AQ3" s="328"/>
      <c r="AR3" s="328"/>
      <c r="AS3" s="328"/>
      <c r="AT3" s="328"/>
      <c r="AU3" s="328"/>
      <c r="AV3" s="328"/>
      <c r="AW3" s="328"/>
      <c r="AX3" s="328"/>
      <c r="AY3" s="328"/>
      <c r="AZ3" s="328"/>
      <c r="BA3" s="328"/>
      <c r="BB3" s="328"/>
      <c r="BC3" s="328"/>
      <c r="BD3" s="328"/>
      <c r="BE3" s="328"/>
      <c r="BF3" s="328"/>
      <c r="BG3" s="328"/>
      <c r="BH3" s="328"/>
      <c r="BI3" s="328"/>
      <c r="BJ3" s="328"/>
      <c r="BK3" s="328"/>
      <c r="BL3" s="328"/>
      <c r="BM3" s="328"/>
      <c r="BN3" s="328"/>
      <c r="BO3" s="328"/>
      <c r="BP3" s="328"/>
    </row>
    <row r="4" spans="2:68" x14ac:dyDescent="0.2">
      <c r="B4" s="122" t="s">
        <v>120</v>
      </c>
      <c r="C4" s="122" t="s">
        <v>82</v>
      </c>
      <c r="D4" s="122" t="s">
        <v>83</v>
      </c>
      <c r="E4" s="122" t="s">
        <v>84</v>
      </c>
      <c r="F4" s="122" t="s">
        <v>85</v>
      </c>
      <c r="G4" s="125" t="s">
        <v>209</v>
      </c>
      <c r="H4" s="125" t="s">
        <v>210</v>
      </c>
      <c r="I4" s="125" t="s">
        <v>211</v>
      </c>
      <c r="J4" s="121"/>
      <c r="Q4" s="60"/>
      <c r="R4" s="299"/>
      <c r="V4" s="122" t="s">
        <v>206</v>
      </c>
      <c r="W4" s="122" t="s">
        <v>145</v>
      </c>
      <c r="X4" s="122" t="s">
        <v>203</v>
      </c>
      <c r="Y4" s="122" t="s">
        <v>205</v>
      </c>
      <c r="Z4" s="122" t="s">
        <v>141</v>
      </c>
      <c r="AA4" s="122" t="s">
        <v>142</v>
      </c>
      <c r="AC4" s="290" t="s">
        <v>1090</v>
      </c>
      <c r="AD4" s="290" t="s">
        <v>1091</v>
      </c>
      <c r="AE4" s="290" t="s">
        <v>1092</v>
      </c>
      <c r="AF4" s="290" t="s">
        <v>1093</v>
      </c>
      <c r="AG4" s="290" t="s">
        <v>1094</v>
      </c>
      <c r="AH4" s="290" t="s">
        <v>1095</v>
      </c>
      <c r="AI4" s="290" t="s">
        <v>1096</v>
      </c>
      <c r="AJ4" s="290" t="s">
        <v>1097</v>
      </c>
      <c r="AK4" s="290" t="s">
        <v>1098</v>
      </c>
      <c r="AL4" s="364"/>
      <c r="AM4" s="364"/>
      <c r="AN4" s="364"/>
      <c r="AO4" s="364"/>
      <c r="AP4" s="364"/>
      <c r="AQ4" s="364"/>
      <c r="AR4" s="364"/>
      <c r="AS4" s="364"/>
      <c r="AT4" s="364"/>
      <c r="AU4" s="364"/>
      <c r="AV4" s="364"/>
      <c r="AW4" s="364"/>
      <c r="AX4" s="364"/>
      <c r="AY4" s="364"/>
      <c r="AZ4" s="364"/>
      <c r="BA4" s="364"/>
      <c r="BB4" s="364"/>
      <c r="BC4" s="364"/>
      <c r="BD4" s="364"/>
      <c r="BE4" s="364"/>
      <c r="BF4" s="364"/>
      <c r="BG4" s="364"/>
      <c r="BH4" s="364"/>
      <c r="BI4" s="364"/>
      <c r="BJ4" s="364"/>
      <c r="BK4" s="364"/>
      <c r="BL4" s="364"/>
      <c r="BM4" s="364"/>
      <c r="BN4" s="364"/>
      <c r="BO4" s="328"/>
      <c r="BP4" s="328"/>
    </row>
    <row r="5" spans="2:68" x14ac:dyDescent="0.2">
      <c r="B5" s="123">
        <v>6</v>
      </c>
      <c r="C5" s="123" t="s">
        <v>86</v>
      </c>
      <c r="D5" s="123">
        <v>45</v>
      </c>
      <c r="E5" s="123">
        <v>12.5</v>
      </c>
      <c r="F5" s="123">
        <v>26</v>
      </c>
      <c r="G5" s="132" t="s">
        <v>37</v>
      </c>
      <c r="H5" s="123">
        <v>1570</v>
      </c>
      <c r="I5" s="123" t="s">
        <v>212</v>
      </c>
      <c r="J5" s="123" t="s">
        <v>73</v>
      </c>
      <c r="K5" s="120"/>
      <c r="L5" s="120"/>
      <c r="M5" s="120"/>
      <c r="N5" s="120"/>
      <c r="Q5" s="60"/>
      <c r="R5" s="60"/>
      <c r="T5" s="290" t="s">
        <v>1090</v>
      </c>
      <c r="V5" s="338" t="s">
        <v>1081</v>
      </c>
      <c r="W5" s="338" t="s">
        <v>146</v>
      </c>
      <c r="X5" s="338" t="s">
        <v>204</v>
      </c>
      <c r="Y5" s="126" t="s">
        <v>138</v>
      </c>
      <c r="Z5" s="338" t="s">
        <v>139</v>
      </c>
      <c r="AA5" s="338" t="s">
        <v>140</v>
      </c>
      <c r="AC5" s="338" t="s">
        <v>146</v>
      </c>
      <c r="AD5" s="338" t="s">
        <v>146</v>
      </c>
      <c r="AE5" s="338" t="s">
        <v>146</v>
      </c>
      <c r="AF5" s="338" t="s">
        <v>146</v>
      </c>
      <c r="AG5" s="338" t="s">
        <v>146</v>
      </c>
      <c r="AH5" s="338" t="s">
        <v>146</v>
      </c>
      <c r="AI5" s="338" t="s">
        <v>148</v>
      </c>
      <c r="AJ5" s="338" t="s">
        <v>184</v>
      </c>
      <c r="AK5" s="338" t="s">
        <v>184</v>
      </c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328"/>
      <c r="BP5" s="328"/>
    </row>
    <row r="6" spans="2:68" x14ac:dyDescent="0.2">
      <c r="B6" s="123">
        <v>8</v>
      </c>
      <c r="C6" s="123" t="s">
        <v>87</v>
      </c>
      <c r="D6" s="123">
        <v>60</v>
      </c>
      <c r="E6" s="123">
        <v>16.100000000000001</v>
      </c>
      <c r="F6" s="123">
        <v>47</v>
      </c>
      <c r="G6" s="132" t="s">
        <v>37</v>
      </c>
      <c r="H6" s="123">
        <v>1570</v>
      </c>
      <c r="I6" s="123" t="s">
        <v>212</v>
      </c>
      <c r="J6" s="123" t="s">
        <v>74</v>
      </c>
      <c r="K6" s="120"/>
      <c r="L6" s="120"/>
      <c r="M6" s="120"/>
      <c r="N6" s="120"/>
      <c r="Q6" s="60"/>
      <c r="R6" s="60"/>
      <c r="T6" s="290" t="s">
        <v>1091</v>
      </c>
      <c r="V6" s="338" t="s">
        <v>1082</v>
      </c>
      <c r="W6" s="338" t="s">
        <v>146</v>
      </c>
      <c r="X6" s="338" t="s">
        <v>177</v>
      </c>
      <c r="Y6" s="126" t="s">
        <v>138</v>
      </c>
      <c r="Z6" s="338" t="s">
        <v>139</v>
      </c>
      <c r="AA6" s="338" t="s">
        <v>143</v>
      </c>
      <c r="AC6" s="336"/>
      <c r="AD6" s="336"/>
      <c r="AE6" s="338" t="s">
        <v>182</v>
      </c>
      <c r="AF6" s="131"/>
      <c r="AG6" s="325"/>
      <c r="AH6" s="131"/>
      <c r="AI6" s="338" t="s">
        <v>149</v>
      </c>
      <c r="AJ6" s="338" t="s">
        <v>185</v>
      </c>
      <c r="AK6" s="338" t="s">
        <v>187</v>
      </c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328"/>
      <c r="BP6" s="328"/>
    </row>
    <row r="7" spans="2:68" x14ac:dyDescent="0.2">
      <c r="B7" s="123">
        <v>10</v>
      </c>
      <c r="C7" s="123" t="s">
        <v>88</v>
      </c>
      <c r="D7" s="123">
        <v>76</v>
      </c>
      <c r="E7" s="123">
        <v>17.8</v>
      </c>
      <c r="F7" s="123">
        <v>74</v>
      </c>
      <c r="G7" s="132" t="s">
        <v>37</v>
      </c>
      <c r="H7" s="123">
        <v>1570</v>
      </c>
      <c r="I7" s="123" t="s">
        <v>212</v>
      </c>
      <c r="J7" s="123" t="s">
        <v>75</v>
      </c>
      <c r="K7" s="120"/>
      <c r="L7" s="120"/>
      <c r="M7" s="120"/>
      <c r="N7" s="120"/>
      <c r="Q7" s="60"/>
      <c r="R7" s="60"/>
      <c r="T7" s="290" t="s">
        <v>1092</v>
      </c>
      <c r="V7" s="338" t="s">
        <v>1083</v>
      </c>
      <c r="W7" s="338" t="s">
        <v>146</v>
      </c>
      <c r="X7" s="338" t="s">
        <v>178</v>
      </c>
      <c r="Y7" s="126" t="s">
        <v>138</v>
      </c>
      <c r="Z7" s="338" t="s">
        <v>139</v>
      </c>
      <c r="AA7" s="338" t="s">
        <v>143</v>
      </c>
      <c r="AC7" s="336"/>
      <c r="AD7" s="336"/>
      <c r="AE7" s="336"/>
      <c r="AF7" s="131"/>
      <c r="AG7" s="325"/>
      <c r="AH7" s="365"/>
      <c r="AI7" s="338" t="s">
        <v>150</v>
      </c>
      <c r="AJ7" s="338" t="s">
        <v>186</v>
      </c>
      <c r="AK7" s="338" t="s">
        <v>189</v>
      </c>
      <c r="AL7" s="365"/>
      <c r="AM7" s="365"/>
      <c r="AN7" s="365"/>
      <c r="AO7" s="365"/>
      <c r="AP7" s="365"/>
      <c r="AQ7" s="365"/>
      <c r="AR7" s="365"/>
      <c r="AS7" s="365"/>
      <c r="AT7" s="365"/>
      <c r="AU7" s="365"/>
      <c r="AV7" s="365"/>
      <c r="AW7" s="365"/>
      <c r="AX7" s="365"/>
      <c r="AY7" s="365"/>
      <c r="AZ7" s="365"/>
      <c r="BA7" s="365"/>
      <c r="BB7" s="365"/>
      <c r="BC7" s="365"/>
      <c r="BD7" s="365"/>
      <c r="BE7" s="365"/>
      <c r="BF7" s="365"/>
      <c r="BG7" s="365"/>
      <c r="BH7" s="365"/>
      <c r="BI7" s="365"/>
      <c r="BJ7" s="365"/>
      <c r="BK7" s="365"/>
      <c r="BL7" s="365"/>
      <c r="BM7" s="365"/>
      <c r="BN7" s="365"/>
      <c r="BO7" s="328"/>
      <c r="BP7" s="328"/>
    </row>
    <row r="8" spans="2:68" x14ac:dyDescent="0.2">
      <c r="B8" s="123">
        <v>12</v>
      </c>
      <c r="C8" s="123" t="s">
        <v>89</v>
      </c>
      <c r="D8" s="123">
        <v>90</v>
      </c>
      <c r="E8" s="123">
        <v>21.4</v>
      </c>
      <c r="F8" s="123">
        <v>97</v>
      </c>
      <c r="G8" s="132" t="s">
        <v>37</v>
      </c>
      <c r="H8" s="123">
        <v>1570</v>
      </c>
      <c r="I8" s="123" t="s">
        <v>212</v>
      </c>
      <c r="J8" s="123" t="s">
        <v>76</v>
      </c>
      <c r="K8" s="120"/>
      <c r="L8" s="120"/>
      <c r="M8" s="120"/>
      <c r="N8" s="120"/>
      <c r="T8" s="290" t="s">
        <v>1093</v>
      </c>
      <c r="V8" s="338"/>
      <c r="W8" s="338" t="s">
        <v>182</v>
      </c>
      <c r="X8" s="338" t="s">
        <v>183</v>
      </c>
      <c r="Y8" s="126" t="s">
        <v>138</v>
      </c>
      <c r="Z8" s="338" t="s">
        <v>139</v>
      </c>
      <c r="AA8" s="338" t="s">
        <v>143</v>
      </c>
      <c r="AC8" s="336"/>
      <c r="AD8" s="336"/>
      <c r="AE8" s="336"/>
      <c r="AF8" s="131"/>
      <c r="AG8" s="325"/>
      <c r="AH8" s="131"/>
      <c r="AI8" s="338" t="s">
        <v>154</v>
      </c>
      <c r="AJ8" s="338" t="s">
        <v>187</v>
      </c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  <c r="BM8" s="131"/>
      <c r="BN8" s="131"/>
      <c r="BO8" s="328"/>
      <c r="BP8" s="328"/>
    </row>
    <row r="9" spans="2:68" x14ac:dyDescent="0.2">
      <c r="B9" s="123">
        <v>14</v>
      </c>
      <c r="C9" s="123" t="s">
        <v>90</v>
      </c>
      <c r="D9" s="123">
        <v>110</v>
      </c>
      <c r="E9" s="123">
        <v>24.9</v>
      </c>
      <c r="F9" s="123">
        <v>132</v>
      </c>
      <c r="G9" s="132" t="s">
        <v>37</v>
      </c>
      <c r="H9" s="123">
        <v>1570</v>
      </c>
      <c r="I9" s="123" t="s">
        <v>212</v>
      </c>
      <c r="J9" s="123" t="s">
        <v>77</v>
      </c>
      <c r="K9" s="120"/>
      <c r="L9" s="120"/>
      <c r="M9" s="120"/>
      <c r="N9" s="120"/>
      <c r="T9" s="290" t="s">
        <v>1094</v>
      </c>
      <c r="V9" s="338" t="s">
        <v>1084</v>
      </c>
      <c r="W9" s="338" t="s">
        <v>146</v>
      </c>
      <c r="X9" s="338" t="s">
        <v>179</v>
      </c>
      <c r="Y9" s="126" t="s">
        <v>138</v>
      </c>
      <c r="Z9" s="338" t="s">
        <v>144</v>
      </c>
      <c r="AA9" s="338" t="s">
        <v>143</v>
      </c>
      <c r="AC9" s="336"/>
      <c r="AD9" s="336"/>
      <c r="AE9" s="336"/>
      <c r="AF9" s="131"/>
      <c r="AG9" s="325"/>
      <c r="AH9" s="131"/>
      <c r="AI9" s="338" t="s">
        <v>156</v>
      </c>
      <c r="AJ9" s="338" t="s">
        <v>188</v>
      </c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328"/>
      <c r="BP9" s="328"/>
    </row>
    <row r="10" spans="2:68" x14ac:dyDescent="0.2">
      <c r="B10" s="123">
        <v>16</v>
      </c>
      <c r="C10" s="123" t="s">
        <v>91</v>
      </c>
      <c r="D10" s="123">
        <v>130</v>
      </c>
      <c r="E10" s="123">
        <v>28</v>
      </c>
      <c r="F10" s="123">
        <v>161</v>
      </c>
      <c r="G10" s="132" t="s">
        <v>37</v>
      </c>
      <c r="H10" s="123">
        <v>1370</v>
      </c>
      <c r="I10" s="123" t="s">
        <v>213</v>
      </c>
      <c r="J10" s="123" t="s">
        <v>78</v>
      </c>
      <c r="K10" s="120"/>
      <c r="L10" s="120"/>
      <c r="M10" s="120"/>
      <c r="N10" s="120"/>
      <c r="T10" s="290" t="s">
        <v>1095</v>
      </c>
      <c r="V10" s="338" t="s">
        <v>1085</v>
      </c>
      <c r="W10" s="338" t="s">
        <v>146</v>
      </c>
      <c r="X10" s="338" t="s">
        <v>180</v>
      </c>
      <c r="Y10" s="126" t="s">
        <v>138</v>
      </c>
      <c r="Z10" s="338" t="s">
        <v>144</v>
      </c>
      <c r="AA10" s="338" t="s">
        <v>143</v>
      </c>
      <c r="AC10" s="336"/>
      <c r="AD10" s="336"/>
      <c r="AE10" s="336"/>
      <c r="AF10" s="131"/>
      <c r="AG10" s="131"/>
      <c r="AH10" s="131"/>
      <c r="AI10" s="338" t="s">
        <v>158</v>
      </c>
      <c r="AJ10" s="338" t="s">
        <v>189</v>
      </c>
      <c r="AK10" s="131"/>
      <c r="AL10" s="328"/>
      <c r="AM10" s="328"/>
      <c r="AN10" s="328"/>
      <c r="AO10" s="328"/>
      <c r="AP10" s="328"/>
      <c r="AQ10" s="328"/>
      <c r="AR10" s="328"/>
      <c r="AS10" s="328"/>
      <c r="AT10" s="328"/>
      <c r="AU10" s="328"/>
      <c r="AV10" s="328"/>
      <c r="AW10" s="328"/>
      <c r="AX10" s="328"/>
      <c r="AY10" s="328"/>
      <c r="AZ10" s="328"/>
      <c r="BA10" s="328"/>
      <c r="BB10" s="328"/>
      <c r="BC10" s="328"/>
      <c r="BD10" s="328"/>
      <c r="BE10" s="328"/>
      <c r="BF10" s="328"/>
      <c r="BG10" s="328"/>
      <c r="BH10" s="328"/>
      <c r="BI10" s="328"/>
      <c r="BJ10" s="328"/>
      <c r="BK10" s="328"/>
      <c r="BL10" s="328"/>
      <c r="BM10" s="328"/>
      <c r="BN10" s="328"/>
      <c r="BO10" s="328"/>
      <c r="BP10" s="328"/>
    </row>
    <row r="11" spans="2:68" x14ac:dyDescent="0.2">
      <c r="B11" s="123">
        <v>18</v>
      </c>
      <c r="C11" s="123" t="s">
        <v>92</v>
      </c>
      <c r="D11" s="123">
        <v>140</v>
      </c>
      <c r="E11" s="123">
        <v>34.5</v>
      </c>
      <c r="F11" s="123">
        <v>204</v>
      </c>
      <c r="G11" s="132" t="s">
        <v>37</v>
      </c>
      <c r="H11" s="123">
        <v>1370</v>
      </c>
      <c r="I11" s="123" t="s">
        <v>213</v>
      </c>
      <c r="J11" s="123" t="s">
        <v>79</v>
      </c>
      <c r="K11" s="120"/>
      <c r="L11" s="120"/>
      <c r="M11" s="120"/>
      <c r="N11" s="120"/>
      <c r="T11" s="290" t="s">
        <v>1096</v>
      </c>
      <c r="V11" s="338" t="s">
        <v>1089</v>
      </c>
      <c r="W11" s="338" t="s">
        <v>146</v>
      </c>
      <c r="X11" s="338" t="s">
        <v>181</v>
      </c>
      <c r="Y11" s="126" t="s">
        <v>138</v>
      </c>
      <c r="Z11" s="338" t="s">
        <v>144</v>
      </c>
      <c r="AA11" s="338" t="s">
        <v>143</v>
      </c>
      <c r="AC11" s="336"/>
      <c r="AD11" s="336"/>
      <c r="AE11" s="336"/>
      <c r="AF11" s="131"/>
      <c r="AG11" s="131"/>
      <c r="AH11" s="131"/>
      <c r="AI11" s="338" t="s">
        <v>160</v>
      </c>
      <c r="AJ11" s="338" t="s">
        <v>190</v>
      </c>
      <c r="AK11" s="131"/>
      <c r="AL11" s="328"/>
      <c r="AM11" s="328"/>
      <c r="AN11" s="328"/>
      <c r="AO11" s="328"/>
      <c r="AP11" s="328"/>
      <c r="AQ11" s="328"/>
      <c r="AR11" s="328"/>
      <c r="AS11" s="328"/>
      <c r="AT11" s="328"/>
      <c r="AU11" s="328"/>
      <c r="AV11" s="328"/>
      <c r="AW11" s="328"/>
      <c r="AX11" s="328"/>
      <c r="AY11" s="328"/>
      <c r="AZ11" s="328"/>
      <c r="BA11" s="328"/>
      <c r="BB11" s="328"/>
      <c r="BC11" s="328"/>
      <c r="BD11" s="328"/>
      <c r="BE11" s="328"/>
      <c r="BF11" s="328"/>
      <c r="BG11" s="328"/>
      <c r="BH11" s="328"/>
      <c r="BI11" s="328"/>
      <c r="BJ11" s="328"/>
      <c r="BK11" s="328"/>
      <c r="BL11" s="328"/>
      <c r="BM11" s="328"/>
      <c r="BN11" s="328"/>
      <c r="BO11" s="328"/>
      <c r="BP11" s="328"/>
    </row>
    <row r="12" spans="2:68" x14ac:dyDescent="0.2">
      <c r="B12" s="123">
        <v>22</v>
      </c>
      <c r="C12" s="123" t="s">
        <v>93</v>
      </c>
      <c r="D12" s="123">
        <v>170</v>
      </c>
      <c r="E12" s="123">
        <v>43</v>
      </c>
      <c r="F12" s="123">
        <v>280</v>
      </c>
      <c r="G12" s="132" t="s">
        <v>37</v>
      </c>
      <c r="H12" s="123">
        <v>1450</v>
      </c>
      <c r="I12" s="123" t="s">
        <v>214</v>
      </c>
      <c r="J12" s="123" t="s">
        <v>80</v>
      </c>
      <c r="K12" s="120"/>
      <c r="L12" s="120"/>
      <c r="M12" s="120"/>
      <c r="N12" s="120"/>
      <c r="T12" s="290" t="s">
        <v>1097</v>
      </c>
      <c r="V12" s="338" t="s">
        <v>1086</v>
      </c>
      <c r="W12" s="338" t="s">
        <v>148</v>
      </c>
      <c r="X12" s="338" t="s">
        <v>151</v>
      </c>
      <c r="Y12" s="126" t="s">
        <v>138</v>
      </c>
      <c r="Z12" s="338" t="s">
        <v>139</v>
      </c>
      <c r="AA12" s="338" t="s">
        <v>147</v>
      </c>
      <c r="AC12" s="336"/>
      <c r="AD12" s="336"/>
      <c r="AE12" s="336"/>
      <c r="AF12" s="131"/>
      <c r="AG12" s="131"/>
      <c r="AH12" s="131"/>
      <c r="AI12" s="338" t="s">
        <v>161</v>
      </c>
      <c r="AJ12" s="338" t="s">
        <v>191</v>
      </c>
      <c r="AK12" s="131"/>
      <c r="AL12" s="328"/>
      <c r="AM12" s="328"/>
      <c r="AN12" s="328"/>
      <c r="AO12" s="328"/>
      <c r="AP12" s="328"/>
      <c r="AQ12" s="328"/>
      <c r="AR12" s="328"/>
      <c r="AS12" s="328"/>
      <c r="AT12" s="328"/>
      <c r="AU12" s="328"/>
      <c r="AV12" s="328"/>
      <c r="AW12" s="328"/>
      <c r="AX12" s="328"/>
      <c r="AY12" s="328"/>
      <c r="AZ12" s="328"/>
      <c r="BA12" s="328"/>
      <c r="BB12" s="328"/>
      <c r="BC12" s="328"/>
      <c r="BD12" s="328"/>
      <c r="BE12" s="328"/>
      <c r="BF12" s="328"/>
      <c r="BG12" s="328"/>
      <c r="BH12" s="328"/>
      <c r="BI12" s="328"/>
      <c r="BJ12" s="328"/>
      <c r="BK12" s="328"/>
      <c r="BL12" s="328"/>
      <c r="BM12" s="328"/>
      <c r="BN12" s="328"/>
      <c r="BO12" s="328"/>
      <c r="BP12" s="328"/>
    </row>
    <row r="13" spans="2:68" x14ac:dyDescent="0.2">
      <c r="B13" s="123">
        <v>26</v>
      </c>
      <c r="C13" s="123" t="s">
        <v>94</v>
      </c>
      <c r="D13" s="123">
        <v>170</v>
      </c>
      <c r="E13" s="123">
        <v>45.9</v>
      </c>
      <c r="F13" s="123">
        <v>391</v>
      </c>
      <c r="G13" s="132" t="s">
        <v>37</v>
      </c>
      <c r="H13" s="123">
        <v>1450</v>
      </c>
      <c r="I13" s="123" t="s">
        <v>214</v>
      </c>
      <c r="J13" s="123" t="s">
        <v>81</v>
      </c>
      <c r="K13" s="120"/>
      <c r="L13" s="120"/>
      <c r="M13" s="120"/>
      <c r="N13" s="120"/>
      <c r="T13" s="290" t="s">
        <v>1098</v>
      </c>
      <c r="V13" s="338"/>
      <c r="W13" s="338" t="s">
        <v>149</v>
      </c>
      <c r="X13" s="338" t="s">
        <v>152</v>
      </c>
      <c r="Y13" s="126" t="s">
        <v>138</v>
      </c>
      <c r="Z13" s="338" t="s">
        <v>139</v>
      </c>
      <c r="AA13" s="338" t="s">
        <v>147</v>
      </c>
      <c r="AC13" s="336"/>
      <c r="AD13" s="336"/>
      <c r="AE13" s="336"/>
      <c r="AF13" s="131"/>
      <c r="AG13" s="131"/>
      <c r="AH13" s="131"/>
      <c r="AI13" s="338" t="s">
        <v>163</v>
      </c>
      <c r="AJ13" s="131"/>
      <c r="AK13" s="131"/>
      <c r="AL13" s="328"/>
      <c r="AM13" s="328"/>
      <c r="AN13" s="328"/>
      <c r="AO13" s="328"/>
      <c r="AP13" s="328"/>
      <c r="AQ13" s="328"/>
      <c r="AR13" s="328"/>
      <c r="AS13" s="328"/>
      <c r="AT13" s="328"/>
      <c r="AU13" s="328"/>
      <c r="AV13" s="328"/>
      <c r="AW13" s="328"/>
      <c r="AX13" s="328"/>
      <c r="AY13" s="328"/>
      <c r="AZ13" s="328"/>
      <c r="BA13" s="328"/>
      <c r="BB13" s="328"/>
      <c r="BC13" s="328"/>
      <c r="BD13" s="328"/>
      <c r="BE13" s="328"/>
      <c r="BF13" s="328"/>
      <c r="BG13" s="328"/>
      <c r="BH13" s="328"/>
      <c r="BI13" s="328"/>
      <c r="BJ13" s="328"/>
      <c r="BK13" s="328"/>
      <c r="BL13" s="328"/>
      <c r="BM13" s="328"/>
      <c r="BN13" s="328"/>
      <c r="BO13" s="328"/>
      <c r="BP13" s="328"/>
    </row>
    <row r="14" spans="2:68" x14ac:dyDescent="0.2"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V14" s="338"/>
      <c r="W14" s="338" t="s">
        <v>150</v>
      </c>
      <c r="X14" s="338" t="s">
        <v>153</v>
      </c>
      <c r="Y14" s="126" t="s">
        <v>138</v>
      </c>
      <c r="Z14" s="338" t="s">
        <v>139</v>
      </c>
      <c r="AA14" s="338" t="s">
        <v>147</v>
      </c>
      <c r="AC14" s="336"/>
      <c r="AD14" s="336"/>
      <c r="AE14" s="336"/>
      <c r="AF14" s="131"/>
      <c r="AG14" s="131"/>
      <c r="AH14" s="131"/>
      <c r="AI14" s="338" t="s">
        <v>172</v>
      </c>
      <c r="AJ14" s="131"/>
      <c r="AK14" s="131"/>
      <c r="AL14" s="328"/>
      <c r="AM14" s="328"/>
      <c r="AN14" s="328"/>
      <c r="AO14" s="328"/>
      <c r="AP14" s="328"/>
      <c r="AQ14" s="328"/>
      <c r="AR14" s="328"/>
      <c r="AS14" s="328"/>
      <c r="AT14" s="328"/>
      <c r="AU14" s="328"/>
      <c r="AV14" s="328"/>
      <c r="AW14" s="328"/>
      <c r="AX14" s="328"/>
      <c r="AY14" s="328"/>
      <c r="AZ14" s="328"/>
      <c r="BA14" s="328"/>
      <c r="BB14" s="328"/>
      <c r="BC14" s="328"/>
      <c r="BD14" s="328"/>
      <c r="BE14" s="328"/>
      <c r="BF14" s="328"/>
      <c r="BG14" s="328"/>
      <c r="BH14" s="328"/>
      <c r="BI14" s="328"/>
      <c r="BJ14" s="328"/>
      <c r="BK14" s="328"/>
      <c r="BL14" s="328"/>
      <c r="BM14" s="328"/>
      <c r="BN14" s="328"/>
      <c r="BO14" s="328"/>
      <c r="BP14" s="328"/>
    </row>
    <row r="15" spans="2:68" x14ac:dyDescent="0.2"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V15" s="338"/>
      <c r="W15" s="338" t="s">
        <v>154</v>
      </c>
      <c r="X15" s="338" t="s">
        <v>155</v>
      </c>
      <c r="Y15" s="126" t="s">
        <v>138</v>
      </c>
      <c r="Z15" s="338" t="s">
        <v>139</v>
      </c>
      <c r="AA15" s="338" t="s">
        <v>147</v>
      </c>
      <c r="AC15" s="336"/>
      <c r="AD15" s="336"/>
      <c r="AE15" s="336"/>
      <c r="AF15" s="131"/>
      <c r="AG15" s="131"/>
      <c r="AH15" s="131"/>
      <c r="AI15" s="338" t="s">
        <v>171</v>
      </c>
      <c r="AJ15" s="131"/>
      <c r="AK15" s="131"/>
      <c r="AL15" s="328"/>
      <c r="AM15" s="328"/>
      <c r="AN15" s="328"/>
      <c r="AO15" s="328"/>
      <c r="AP15" s="328"/>
      <c r="AQ15" s="328"/>
      <c r="AR15" s="328"/>
      <c r="AS15" s="328"/>
      <c r="AT15" s="328"/>
      <c r="AU15" s="328"/>
      <c r="AV15" s="328"/>
      <c r="AW15" s="328"/>
      <c r="AX15" s="328"/>
      <c r="AY15" s="328"/>
      <c r="AZ15" s="328"/>
      <c r="BA15" s="328"/>
      <c r="BB15" s="328"/>
      <c r="BC15" s="328"/>
      <c r="BD15" s="328"/>
      <c r="BE15" s="328"/>
      <c r="BF15" s="328"/>
      <c r="BG15" s="328"/>
      <c r="BH15" s="328"/>
      <c r="BI15" s="328"/>
      <c r="BJ15" s="328"/>
      <c r="BK15" s="328"/>
      <c r="BL15" s="328"/>
      <c r="BM15" s="328"/>
      <c r="BN15" s="328"/>
      <c r="BO15" s="328"/>
      <c r="BP15" s="328"/>
    </row>
    <row r="16" spans="2:68" x14ac:dyDescent="0.2">
      <c r="B16" s="436" t="s">
        <v>109</v>
      </c>
      <c r="C16" s="436"/>
      <c r="D16" s="436"/>
      <c r="E16" s="436"/>
      <c r="F16" s="436"/>
      <c r="G16" s="436"/>
      <c r="H16" s="436"/>
      <c r="I16" s="436"/>
      <c r="J16" s="436"/>
      <c r="K16" s="436"/>
      <c r="L16" s="436"/>
      <c r="M16" s="436"/>
      <c r="N16" s="120"/>
      <c r="V16" s="338"/>
      <c r="W16" s="338" t="s">
        <v>156</v>
      </c>
      <c r="X16" s="338" t="s">
        <v>157</v>
      </c>
      <c r="Y16" s="126" t="s">
        <v>138</v>
      </c>
      <c r="Z16" s="338" t="s">
        <v>139</v>
      </c>
      <c r="AA16" s="338" t="s">
        <v>147</v>
      </c>
      <c r="AC16" s="336"/>
      <c r="AD16" s="336"/>
      <c r="AE16" s="336"/>
      <c r="AF16" s="131"/>
      <c r="AG16" s="131"/>
      <c r="AH16" s="131"/>
      <c r="AI16" s="338" t="s">
        <v>173</v>
      </c>
      <c r="AJ16" s="131"/>
      <c r="AK16" s="131"/>
      <c r="AL16" s="328"/>
      <c r="AM16" s="328"/>
      <c r="AN16" s="328"/>
      <c r="AO16" s="328"/>
      <c r="AP16" s="328"/>
      <c r="AQ16" s="328"/>
      <c r="AR16" s="328"/>
      <c r="AS16" s="328"/>
      <c r="AT16" s="328"/>
      <c r="AU16" s="328"/>
      <c r="AV16" s="328"/>
      <c r="AW16" s="328"/>
      <c r="AX16" s="328"/>
      <c r="AY16" s="328"/>
      <c r="AZ16" s="328"/>
      <c r="BA16" s="328"/>
      <c r="BB16" s="328"/>
      <c r="BC16" s="328"/>
      <c r="BD16" s="328"/>
      <c r="BE16" s="328"/>
      <c r="BF16" s="328"/>
      <c r="BG16" s="328"/>
      <c r="BH16" s="328"/>
      <c r="BI16" s="328"/>
      <c r="BJ16" s="328"/>
      <c r="BK16" s="328"/>
      <c r="BL16" s="328"/>
      <c r="BM16" s="328"/>
      <c r="BN16" s="328"/>
      <c r="BO16" s="328"/>
      <c r="BP16" s="328"/>
    </row>
    <row r="17" spans="2:68" x14ac:dyDescent="0.2"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V17" s="338"/>
      <c r="W17" s="338" t="s">
        <v>158</v>
      </c>
      <c r="X17" s="338" t="s">
        <v>159</v>
      </c>
      <c r="Y17" s="126" t="s">
        <v>138</v>
      </c>
      <c r="Z17" s="338" t="s">
        <v>139</v>
      </c>
      <c r="AA17" s="338" t="s">
        <v>147</v>
      </c>
      <c r="AC17" s="336"/>
      <c r="AD17" s="336"/>
      <c r="AE17" s="336"/>
      <c r="AF17" s="131"/>
      <c r="AG17" s="131"/>
      <c r="AH17" s="131"/>
      <c r="AI17" s="338" t="s">
        <v>174</v>
      </c>
      <c r="AJ17" s="131"/>
      <c r="AK17" s="131"/>
      <c r="AL17" s="328"/>
      <c r="AM17" s="328"/>
      <c r="AN17" s="328"/>
      <c r="AO17" s="328"/>
      <c r="AP17" s="328"/>
      <c r="AQ17" s="328"/>
      <c r="AR17" s="328"/>
      <c r="AS17" s="328"/>
      <c r="AT17" s="328"/>
      <c r="AU17" s="328"/>
      <c r="AV17" s="328"/>
      <c r="AW17" s="328"/>
      <c r="AX17" s="328"/>
      <c r="AY17" s="328"/>
      <c r="AZ17" s="328"/>
      <c r="BA17" s="328"/>
      <c r="BB17" s="328"/>
      <c r="BC17" s="328"/>
      <c r="BD17" s="328"/>
      <c r="BE17" s="328"/>
      <c r="BF17" s="328"/>
      <c r="BG17" s="328"/>
      <c r="BH17" s="328"/>
      <c r="BI17" s="328"/>
      <c r="BJ17" s="328"/>
      <c r="BK17" s="328"/>
      <c r="BL17" s="328"/>
      <c r="BM17" s="328"/>
      <c r="BN17" s="328"/>
      <c r="BO17" s="328"/>
      <c r="BP17" s="328"/>
    </row>
    <row r="18" spans="2:68" x14ac:dyDescent="0.2">
      <c r="B18" s="122" t="s">
        <v>120</v>
      </c>
      <c r="C18" s="122" t="s">
        <v>82</v>
      </c>
      <c r="D18" s="122" t="s">
        <v>95</v>
      </c>
      <c r="E18" s="122" t="s">
        <v>96</v>
      </c>
      <c r="F18" s="122" t="s">
        <v>97</v>
      </c>
      <c r="G18" s="122" t="s">
        <v>108</v>
      </c>
      <c r="H18" s="122" t="s">
        <v>84</v>
      </c>
      <c r="I18" s="122" t="s">
        <v>85</v>
      </c>
      <c r="J18" s="125" t="s">
        <v>209</v>
      </c>
      <c r="K18" s="125" t="s">
        <v>210</v>
      </c>
      <c r="L18" s="125" t="s">
        <v>211</v>
      </c>
      <c r="M18" s="123"/>
      <c r="N18" s="120"/>
      <c r="V18" s="338"/>
      <c r="W18" s="338" t="s">
        <v>160</v>
      </c>
      <c r="X18" s="338" t="s">
        <v>153</v>
      </c>
      <c r="Y18" s="126" t="s">
        <v>138</v>
      </c>
      <c r="Z18" s="338" t="s">
        <v>139</v>
      </c>
      <c r="AA18" s="338" t="s">
        <v>147</v>
      </c>
      <c r="AC18" s="336"/>
      <c r="AD18" s="336"/>
      <c r="AE18" s="336"/>
      <c r="AF18" s="131"/>
      <c r="AG18" s="131"/>
      <c r="AH18" s="131"/>
      <c r="AI18" s="338" t="s">
        <v>175</v>
      </c>
      <c r="AJ18" s="131"/>
      <c r="AK18" s="131"/>
      <c r="AL18" s="328"/>
      <c r="AM18" s="328"/>
      <c r="AN18" s="328"/>
      <c r="AO18" s="328"/>
      <c r="AP18" s="328"/>
      <c r="AQ18" s="328"/>
      <c r="AR18" s="328"/>
      <c r="AS18" s="328"/>
      <c r="AT18" s="328"/>
      <c r="AU18" s="328"/>
      <c r="AV18" s="328"/>
      <c r="AW18" s="328"/>
      <c r="AX18" s="328"/>
      <c r="AY18" s="328"/>
      <c r="AZ18" s="328"/>
      <c r="BA18" s="328"/>
      <c r="BB18" s="328"/>
      <c r="BC18" s="328"/>
      <c r="BD18" s="328"/>
      <c r="BE18" s="328"/>
      <c r="BF18" s="328"/>
      <c r="BG18" s="328"/>
      <c r="BH18" s="328"/>
      <c r="BI18" s="328"/>
      <c r="BJ18" s="328"/>
      <c r="BK18" s="328"/>
      <c r="BL18" s="328"/>
      <c r="BM18" s="328"/>
      <c r="BN18" s="328"/>
      <c r="BO18" s="328"/>
      <c r="BP18" s="328"/>
    </row>
    <row r="19" spans="2:68" x14ac:dyDescent="0.2">
      <c r="B19" s="123">
        <v>6</v>
      </c>
      <c r="C19" s="123" t="s">
        <v>86</v>
      </c>
      <c r="D19" s="123">
        <v>14</v>
      </c>
      <c r="E19" s="123">
        <v>18</v>
      </c>
      <c r="F19" s="123">
        <v>10</v>
      </c>
      <c r="G19" s="123">
        <v>10</v>
      </c>
      <c r="H19" s="123">
        <v>12.5</v>
      </c>
      <c r="I19" s="123">
        <v>26</v>
      </c>
      <c r="J19" s="132" t="s">
        <v>37</v>
      </c>
      <c r="K19" s="123">
        <v>1570</v>
      </c>
      <c r="L19" s="123" t="s">
        <v>212</v>
      </c>
      <c r="M19" s="123" t="s">
        <v>99</v>
      </c>
      <c r="N19" s="120"/>
      <c r="V19" s="338"/>
      <c r="W19" s="338" t="s">
        <v>161</v>
      </c>
      <c r="X19" s="338" t="s">
        <v>162</v>
      </c>
      <c r="Y19" s="126" t="s">
        <v>138</v>
      </c>
      <c r="Z19" s="338" t="s">
        <v>139</v>
      </c>
      <c r="AA19" s="338" t="s">
        <v>147</v>
      </c>
      <c r="AC19" s="336"/>
      <c r="AD19" s="336"/>
      <c r="AE19" s="336"/>
      <c r="AF19" s="131"/>
      <c r="AG19" s="131"/>
      <c r="AH19" s="131"/>
      <c r="AI19" s="338" t="s">
        <v>176</v>
      </c>
      <c r="AJ19" s="131"/>
      <c r="AK19" s="131"/>
      <c r="AL19" s="328"/>
      <c r="AM19" s="328"/>
      <c r="AN19" s="328"/>
      <c r="AO19" s="328"/>
      <c r="AP19" s="328"/>
      <c r="AQ19" s="328"/>
      <c r="AR19" s="328"/>
      <c r="AS19" s="328"/>
      <c r="AT19" s="328"/>
      <c r="AU19" s="328"/>
      <c r="AV19" s="328"/>
      <c r="AW19" s="328"/>
      <c r="AX19" s="328"/>
      <c r="AY19" s="328"/>
      <c r="AZ19" s="328"/>
      <c r="BA19" s="328"/>
      <c r="BB19" s="328"/>
      <c r="BC19" s="328"/>
      <c r="BD19" s="328"/>
      <c r="BE19" s="328"/>
      <c r="BF19" s="328"/>
      <c r="BG19" s="328"/>
      <c r="BH19" s="328"/>
      <c r="BI19" s="328"/>
      <c r="BJ19" s="328"/>
      <c r="BK19" s="328"/>
      <c r="BL19" s="328"/>
      <c r="BM19" s="328"/>
      <c r="BN19" s="328"/>
      <c r="BO19" s="328"/>
      <c r="BP19" s="328"/>
    </row>
    <row r="20" spans="2:68" x14ac:dyDescent="0.2">
      <c r="B20" s="123">
        <v>8</v>
      </c>
      <c r="C20" s="123" t="s">
        <v>87</v>
      </c>
      <c r="D20" s="123">
        <v>16</v>
      </c>
      <c r="E20" s="123">
        <v>24</v>
      </c>
      <c r="F20" s="123">
        <v>12</v>
      </c>
      <c r="G20" s="123">
        <v>12</v>
      </c>
      <c r="H20" s="123">
        <v>16.100000000000001</v>
      </c>
      <c r="I20" s="123">
        <v>47</v>
      </c>
      <c r="J20" s="132" t="s">
        <v>37</v>
      </c>
      <c r="K20" s="123">
        <v>1570</v>
      </c>
      <c r="L20" s="123" t="s">
        <v>212</v>
      </c>
      <c r="M20" s="123" t="s">
        <v>100</v>
      </c>
      <c r="N20" s="120"/>
      <c r="O20" s="120"/>
      <c r="P20" s="120"/>
      <c r="Q20" s="120"/>
      <c r="V20" s="338"/>
      <c r="W20" s="338" t="s">
        <v>163</v>
      </c>
      <c r="X20" s="338" t="s">
        <v>164</v>
      </c>
      <c r="Y20" s="126" t="s">
        <v>138</v>
      </c>
      <c r="Z20" s="338" t="s">
        <v>139</v>
      </c>
      <c r="AA20" s="338" t="s">
        <v>147</v>
      </c>
      <c r="AC20" s="336"/>
      <c r="AD20" s="336"/>
      <c r="AE20" s="336"/>
      <c r="AF20" s="131"/>
      <c r="AG20" s="131"/>
      <c r="AH20" s="131"/>
      <c r="AI20" s="131"/>
      <c r="AJ20" s="131"/>
      <c r="AK20" s="131"/>
      <c r="AL20" s="328"/>
      <c r="AM20" s="328"/>
      <c r="AN20" s="328"/>
      <c r="AO20" s="328"/>
      <c r="AP20" s="328"/>
      <c r="AQ20" s="328"/>
      <c r="AR20" s="328"/>
      <c r="AS20" s="328"/>
      <c r="AT20" s="328"/>
      <c r="AU20" s="328"/>
      <c r="AV20" s="328"/>
      <c r="AW20" s="328"/>
      <c r="AX20" s="328"/>
      <c r="AY20" s="328"/>
      <c r="AZ20" s="328"/>
      <c r="BA20" s="328"/>
      <c r="BB20" s="328"/>
      <c r="BC20" s="328"/>
      <c r="BD20" s="328"/>
      <c r="BE20" s="328"/>
      <c r="BF20" s="328"/>
      <c r="BG20" s="328"/>
      <c r="BH20" s="328"/>
      <c r="BI20" s="328"/>
      <c r="BJ20" s="328"/>
      <c r="BK20" s="328"/>
      <c r="BL20" s="328"/>
      <c r="BM20" s="328"/>
      <c r="BN20" s="328"/>
      <c r="BO20" s="328"/>
      <c r="BP20" s="328"/>
    </row>
    <row r="21" spans="2:68" x14ac:dyDescent="0.2">
      <c r="B21" s="123">
        <v>10</v>
      </c>
      <c r="C21" s="123" t="s">
        <v>88</v>
      </c>
      <c r="D21" s="123">
        <v>20</v>
      </c>
      <c r="E21" s="123">
        <v>29</v>
      </c>
      <c r="F21" s="123">
        <v>14</v>
      </c>
      <c r="G21" s="123">
        <v>16</v>
      </c>
      <c r="H21" s="123">
        <v>17.8</v>
      </c>
      <c r="I21" s="123">
        <v>74</v>
      </c>
      <c r="J21" s="132" t="s">
        <v>37</v>
      </c>
      <c r="K21" s="123">
        <v>1570</v>
      </c>
      <c r="L21" s="123" t="s">
        <v>212</v>
      </c>
      <c r="M21" s="123" t="s">
        <v>101</v>
      </c>
      <c r="N21" s="120"/>
      <c r="O21" s="120"/>
      <c r="P21" s="120"/>
      <c r="Q21" s="120"/>
      <c r="V21" s="338"/>
      <c r="W21" s="338" t="s">
        <v>172</v>
      </c>
      <c r="X21" s="338" t="s">
        <v>165</v>
      </c>
      <c r="Y21" s="126" t="s">
        <v>138</v>
      </c>
      <c r="Z21" s="338" t="s">
        <v>139</v>
      </c>
      <c r="AA21" s="338" t="s">
        <v>147</v>
      </c>
    </row>
    <row r="22" spans="2:68" x14ac:dyDescent="0.2">
      <c r="B22" s="123">
        <v>12</v>
      </c>
      <c r="C22" s="123" t="s">
        <v>89</v>
      </c>
      <c r="D22" s="123">
        <v>25</v>
      </c>
      <c r="E22" s="123">
        <v>35</v>
      </c>
      <c r="F22" s="123">
        <v>17</v>
      </c>
      <c r="G22" s="123">
        <v>20</v>
      </c>
      <c r="H22" s="123">
        <v>21.4</v>
      </c>
      <c r="I22" s="123">
        <v>97</v>
      </c>
      <c r="J22" s="132" t="s">
        <v>37</v>
      </c>
      <c r="K22" s="123">
        <v>1570</v>
      </c>
      <c r="L22" s="123" t="s">
        <v>212</v>
      </c>
      <c r="M22" s="123" t="s">
        <v>102</v>
      </c>
      <c r="N22" s="120"/>
      <c r="O22" s="120"/>
      <c r="P22" s="120"/>
      <c r="Q22" s="120"/>
      <c r="V22" s="338"/>
      <c r="W22" s="338" t="s">
        <v>171</v>
      </c>
      <c r="X22" s="338" t="s">
        <v>166</v>
      </c>
      <c r="Y22" s="126" t="s">
        <v>138</v>
      </c>
      <c r="Z22" s="338" t="s">
        <v>139</v>
      </c>
      <c r="AA22" s="338" t="s">
        <v>147</v>
      </c>
    </row>
    <row r="23" spans="2:68" x14ac:dyDescent="0.2">
      <c r="B23" s="123">
        <v>14</v>
      </c>
      <c r="C23" s="123" t="s">
        <v>90</v>
      </c>
      <c r="D23" s="123">
        <v>28</v>
      </c>
      <c r="E23" s="123">
        <v>41</v>
      </c>
      <c r="F23" s="123">
        <v>20</v>
      </c>
      <c r="G23" s="123">
        <v>23</v>
      </c>
      <c r="H23" s="123">
        <v>24.9</v>
      </c>
      <c r="I23" s="123">
        <v>132</v>
      </c>
      <c r="J23" s="132" t="s">
        <v>37</v>
      </c>
      <c r="K23" s="123">
        <v>1570</v>
      </c>
      <c r="L23" s="123" t="s">
        <v>212</v>
      </c>
      <c r="M23" s="123" t="s">
        <v>103</v>
      </c>
      <c r="N23" s="120"/>
      <c r="O23" s="120"/>
      <c r="P23" s="120"/>
      <c r="Q23" s="120"/>
      <c r="V23" s="338"/>
      <c r="W23" s="338" t="s">
        <v>173</v>
      </c>
      <c r="X23" s="338" t="s">
        <v>167</v>
      </c>
      <c r="Y23" s="126" t="s">
        <v>138</v>
      </c>
      <c r="Z23" s="338" t="s">
        <v>139</v>
      </c>
      <c r="AA23" s="338" t="s">
        <v>147</v>
      </c>
    </row>
    <row r="24" spans="2:68" x14ac:dyDescent="0.2">
      <c r="B24" s="123">
        <v>16</v>
      </c>
      <c r="C24" s="123" t="s">
        <v>91</v>
      </c>
      <c r="D24" s="123">
        <v>33</v>
      </c>
      <c r="E24" s="123">
        <v>48</v>
      </c>
      <c r="F24" s="123">
        <v>22</v>
      </c>
      <c r="G24" s="123">
        <v>26</v>
      </c>
      <c r="H24" s="123">
        <v>28</v>
      </c>
      <c r="I24" s="123">
        <v>161</v>
      </c>
      <c r="J24" s="132" t="s">
        <v>37</v>
      </c>
      <c r="K24" s="123">
        <v>1370</v>
      </c>
      <c r="L24" s="123" t="s">
        <v>213</v>
      </c>
      <c r="M24" s="123" t="s">
        <v>104</v>
      </c>
      <c r="N24" s="120"/>
      <c r="O24" s="120"/>
      <c r="P24" s="120"/>
      <c r="Q24" s="120"/>
      <c r="V24" s="338"/>
      <c r="W24" s="338" t="s">
        <v>174</v>
      </c>
      <c r="X24" s="338" t="s">
        <v>168</v>
      </c>
      <c r="Y24" s="126" t="s">
        <v>138</v>
      </c>
      <c r="Z24" s="338" t="s">
        <v>139</v>
      </c>
      <c r="AA24" s="338" t="s">
        <v>147</v>
      </c>
    </row>
    <row r="25" spans="2:68" x14ac:dyDescent="0.2">
      <c r="B25" s="123">
        <v>18</v>
      </c>
      <c r="C25" s="123" t="s">
        <v>92</v>
      </c>
      <c r="D25" s="123">
        <v>38</v>
      </c>
      <c r="E25" s="123">
        <v>53</v>
      </c>
      <c r="F25" s="123">
        <v>28</v>
      </c>
      <c r="G25" s="123">
        <v>29</v>
      </c>
      <c r="H25" s="123">
        <v>34.5</v>
      </c>
      <c r="I25" s="123">
        <v>204</v>
      </c>
      <c r="J25" s="132" t="s">
        <v>37</v>
      </c>
      <c r="K25" s="123">
        <v>1370</v>
      </c>
      <c r="L25" s="123" t="s">
        <v>213</v>
      </c>
      <c r="M25" s="123" t="s">
        <v>105</v>
      </c>
      <c r="N25" s="120"/>
      <c r="O25" s="120"/>
      <c r="P25" s="120"/>
      <c r="Q25" s="120"/>
      <c r="V25" s="338"/>
      <c r="W25" s="338" t="s">
        <v>175</v>
      </c>
      <c r="X25" s="338" t="s">
        <v>169</v>
      </c>
      <c r="Y25" s="126" t="s">
        <v>138</v>
      </c>
      <c r="Z25" s="338" t="s">
        <v>139</v>
      </c>
      <c r="AA25" s="338" t="s">
        <v>147</v>
      </c>
    </row>
    <row r="26" spans="2:68" x14ac:dyDescent="0.2">
      <c r="B26" s="123">
        <v>22</v>
      </c>
      <c r="C26" s="123" t="s">
        <v>93</v>
      </c>
      <c r="D26" s="123">
        <v>40</v>
      </c>
      <c r="E26" s="123">
        <v>61</v>
      </c>
      <c r="F26" s="123">
        <v>30</v>
      </c>
      <c r="G26" s="123">
        <v>33</v>
      </c>
      <c r="H26" s="123">
        <v>43</v>
      </c>
      <c r="I26" s="123">
        <v>280</v>
      </c>
      <c r="J26" s="132" t="s">
        <v>37</v>
      </c>
      <c r="K26" s="123">
        <v>1450</v>
      </c>
      <c r="L26" s="123" t="s">
        <v>214</v>
      </c>
      <c r="M26" s="123" t="s">
        <v>106</v>
      </c>
      <c r="N26" s="120"/>
      <c r="O26" s="120"/>
      <c r="P26" s="120"/>
      <c r="Q26" s="120"/>
      <c r="V26" s="338"/>
      <c r="W26" s="338" t="s">
        <v>176</v>
      </c>
      <c r="X26" s="338" t="s">
        <v>170</v>
      </c>
      <c r="Y26" s="126" t="s">
        <v>138</v>
      </c>
      <c r="Z26" s="338" t="s">
        <v>139</v>
      </c>
      <c r="AA26" s="338" t="s">
        <v>147</v>
      </c>
    </row>
    <row r="27" spans="2:68" x14ac:dyDescent="0.2">
      <c r="B27" s="123">
        <v>26</v>
      </c>
      <c r="C27" s="123" t="s">
        <v>94</v>
      </c>
      <c r="D27" s="123">
        <v>45</v>
      </c>
      <c r="E27" s="123">
        <v>71</v>
      </c>
      <c r="F27" s="123">
        <v>33</v>
      </c>
      <c r="G27" s="123">
        <v>36</v>
      </c>
      <c r="H27" s="123">
        <v>45.9</v>
      </c>
      <c r="I27" s="123">
        <v>391</v>
      </c>
      <c r="J27" s="132" t="s">
        <v>37</v>
      </c>
      <c r="K27" s="123">
        <v>1450</v>
      </c>
      <c r="L27" s="123" t="s">
        <v>214</v>
      </c>
      <c r="M27" s="123" t="s">
        <v>107</v>
      </c>
      <c r="N27" s="120"/>
      <c r="O27" s="120"/>
      <c r="P27" s="120"/>
      <c r="Q27" s="120"/>
      <c r="V27" s="338" t="s">
        <v>1087</v>
      </c>
      <c r="W27" s="338" t="s">
        <v>184</v>
      </c>
      <c r="X27" s="338" t="s">
        <v>192</v>
      </c>
      <c r="Y27" s="126" t="s">
        <v>138</v>
      </c>
      <c r="Z27" s="338" t="s">
        <v>139</v>
      </c>
      <c r="AA27" s="338" t="s">
        <v>147</v>
      </c>
    </row>
    <row r="28" spans="2:68" x14ac:dyDescent="0.2"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V28" s="338"/>
      <c r="W28" s="338" t="s">
        <v>185</v>
      </c>
      <c r="X28" s="338" t="s">
        <v>193</v>
      </c>
      <c r="Y28" s="126" t="s">
        <v>138</v>
      </c>
      <c r="Z28" s="338" t="s">
        <v>139</v>
      </c>
      <c r="AA28" s="338" t="s">
        <v>147</v>
      </c>
    </row>
    <row r="29" spans="2:68" x14ac:dyDescent="0.2"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V29" s="338"/>
      <c r="W29" s="338" t="s">
        <v>186</v>
      </c>
      <c r="X29" s="338" t="s">
        <v>194</v>
      </c>
      <c r="Y29" s="126" t="s">
        <v>138</v>
      </c>
      <c r="Z29" s="338" t="s">
        <v>139</v>
      </c>
      <c r="AA29" s="338" t="s">
        <v>147</v>
      </c>
    </row>
    <row r="30" spans="2:68" x14ac:dyDescent="0.2">
      <c r="B30" s="436" t="s">
        <v>215</v>
      </c>
      <c r="C30" s="436"/>
      <c r="D30" s="436"/>
      <c r="E30" s="436"/>
      <c r="F30" s="436"/>
      <c r="G30" s="436"/>
      <c r="H30" s="436"/>
      <c r="I30" s="436"/>
      <c r="J30" s="436"/>
      <c r="K30" s="436"/>
      <c r="L30" s="436"/>
      <c r="M30" s="436"/>
      <c r="N30" s="120"/>
      <c r="O30" s="120"/>
      <c r="P30" s="120"/>
      <c r="Q30" s="120"/>
      <c r="V30" s="338"/>
      <c r="W30" s="338" t="s">
        <v>187</v>
      </c>
      <c r="X30" s="338" t="s">
        <v>195</v>
      </c>
      <c r="Y30" s="126" t="s">
        <v>138</v>
      </c>
      <c r="Z30" s="338" t="s">
        <v>139</v>
      </c>
      <c r="AA30" s="338" t="s">
        <v>147</v>
      </c>
    </row>
    <row r="31" spans="2:68" x14ac:dyDescent="0.2"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V31" s="338"/>
      <c r="W31" s="338" t="s">
        <v>188</v>
      </c>
      <c r="X31" s="338" t="s">
        <v>196</v>
      </c>
      <c r="Y31" s="126" t="s">
        <v>138</v>
      </c>
      <c r="Z31" s="338" t="s">
        <v>139</v>
      </c>
      <c r="AA31" s="338" t="s">
        <v>147</v>
      </c>
    </row>
    <row r="32" spans="2:68" x14ac:dyDescent="0.2">
      <c r="B32" s="122" t="s">
        <v>120</v>
      </c>
      <c r="C32" s="122" t="s">
        <v>82</v>
      </c>
      <c r="D32" s="122" t="s">
        <v>95</v>
      </c>
      <c r="E32" s="122" t="s">
        <v>96</v>
      </c>
      <c r="F32" s="122" t="s">
        <v>97</v>
      </c>
      <c r="G32" s="122" t="s">
        <v>108</v>
      </c>
      <c r="H32" s="122" t="s">
        <v>119</v>
      </c>
      <c r="I32" s="122" t="s">
        <v>85</v>
      </c>
      <c r="J32" s="125" t="s">
        <v>209</v>
      </c>
      <c r="K32" s="125" t="s">
        <v>210</v>
      </c>
      <c r="L32" s="125" t="s">
        <v>211</v>
      </c>
      <c r="M32" s="123"/>
      <c r="N32" s="120"/>
      <c r="O32" s="120"/>
      <c r="P32" s="120"/>
      <c r="Q32" s="120"/>
      <c r="V32" s="338"/>
      <c r="W32" s="338" t="s">
        <v>189</v>
      </c>
      <c r="X32" s="338" t="s">
        <v>197</v>
      </c>
      <c r="Y32" s="126" t="s">
        <v>138</v>
      </c>
      <c r="Z32" s="338" t="s">
        <v>139</v>
      </c>
      <c r="AA32" s="338" t="s">
        <v>147</v>
      </c>
    </row>
    <row r="33" spans="2:40" x14ac:dyDescent="0.2">
      <c r="B33" s="123">
        <v>6</v>
      </c>
      <c r="C33" s="123" t="s">
        <v>86</v>
      </c>
      <c r="D33" s="123">
        <v>14</v>
      </c>
      <c r="E33" s="123">
        <v>18</v>
      </c>
      <c r="F33" s="123">
        <v>10</v>
      </c>
      <c r="G33" s="123">
        <v>10</v>
      </c>
      <c r="H33" s="123">
        <v>22</v>
      </c>
      <c r="I33" s="123">
        <v>26</v>
      </c>
      <c r="J33" s="132" t="s">
        <v>37</v>
      </c>
      <c r="K33" s="123">
        <v>1570</v>
      </c>
      <c r="L33" s="123" t="s">
        <v>212</v>
      </c>
      <c r="M33" s="123" t="s">
        <v>110</v>
      </c>
      <c r="N33" s="120"/>
      <c r="O33" s="120"/>
      <c r="P33" s="120"/>
      <c r="Q33" s="120"/>
      <c r="V33" s="338"/>
      <c r="W33" s="338" t="s">
        <v>190</v>
      </c>
      <c r="X33" s="338" t="s">
        <v>198</v>
      </c>
      <c r="Y33" s="126" t="s">
        <v>138</v>
      </c>
      <c r="Z33" s="338" t="s">
        <v>139</v>
      </c>
      <c r="AA33" s="338" t="s">
        <v>147</v>
      </c>
    </row>
    <row r="34" spans="2:40" x14ac:dyDescent="0.2">
      <c r="B34" s="123">
        <v>8</v>
      </c>
      <c r="C34" s="123" t="s">
        <v>87</v>
      </c>
      <c r="D34" s="123">
        <v>16</v>
      </c>
      <c r="E34" s="123">
        <v>24</v>
      </c>
      <c r="F34" s="123">
        <v>12</v>
      </c>
      <c r="G34" s="123">
        <v>12</v>
      </c>
      <c r="H34" s="123">
        <v>28</v>
      </c>
      <c r="I34" s="123">
        <v>47</v>
      </c>
      <c r="J34" s="132" t="s">
        <v>37</v>
      </c>
      <c r="K34" s="123">
        <v>1570</v>
      </c>
      <c r="L34" s="123" t="s">
        <v>212</v>
      </c>
      <c r="M34" s="123" t="s">
        <v>111</v>
      </c>
      <c r="N34" s="120"/>
      <c r="O34" s="120"/>
      <c r="P34" s="120"/>
      <c r="Q34" s="120"/>
      <c r="V34" s="338"/>
      <c r="W34" s="338" t="s">
        <v>191</v>
      </c>
      <c r="X34" s="338" t="s">
        <v>199</v>
      </c>
      <c r="Y34" s="126" t="s">
        <v>138</v>
      </c>
      <c r="Z34" s="338" t="s">
        <v>139</v>
      </c>
      <c r="AA34" s="338" t="s">
        <v>147</v>
      </c>
    </row>
    <row r="35" spans="2:40" x14ac:dyDescent="0.2">
      <c r="B35" s="123">
        <v>10</v>
      </c>
      <c r="C35" s="123" t="s">
        <v>88</v>
      </c>
      <c r="D35" s="123">
        <v>20</v>
      </c>
      <c r="E35" s="123">
        <v>29</v>
      </c>
      <c r="F35" s="123">
        <v>14</v>
      </c>
      <c r="G35" s="123">
        <v>16</v>
      </c>
      <c r="H35" s="123">
        <v>34</v>
      </c>
      <c r="I35" s="123">
        <v>74</v>
      </c>
      <c r="J35" s="132" t="s">
        <v>37</v>
      </c>
      <c r="K35" s="123">
        <v>1570</v>
      </c>
      <c r="L35" s="123" t="s">
        <v>212</v>
      </c>
      <c r="M35" s="123" t="s">
        <v>112</v>
      </c>
      <c r="N35" s="120"/>
      <c r="O35" s="120"/>
      <c r="P35" s="120"/>
      <c r="Q35" s="120"/>
      <c r="V35" s="338" t="s">
        <v>1088</v>
      </c>
      <c r="W35" s="338" t="s">
        <v>184</v>
      </c>
      <c r="X35" s="338" t="s">
        <v>200</v>
      </c>
      <c r="Y35" s="126" t="s">
        <v>138</v>
      </c>
      <c r="Z35" s="338" t="s">
        <v>139</v>
      </c>
      <c r="AA35" s="338" t="s">
        <v>147</v>
      </c>
    </row>
    <row r="36" spans="2:40" x14ac:dyDescent="0.2">
      <c r="B36" s="123">
        <v>12</v>
      </c>
      <c r="C36" s="123" t="s">
        <v>89</v>
      </c>
      <c r="D36" s="123">
        <v>25</v>
      </c>
      <c r="E36" s="123">
        <v>35</v>
      </c>
      <c r="F36" s="123">
        <v>17</v>
      </c>
      <c r="G36" s="123">
        <v>20</v>
      </c>
      <c r="H36" s="123">
        <v>41</v>
      </c>
      <c r="I36" s="123">
        <v>97</v>
      </c>
      <c r="J36" s="132" t="s">
        <v>37</v>
      </c>
      <c r="K36" s="123">
        <v>1570</v>
      </c>
      <c r="L36" s="123" t="s">
        <v>212</v>
      </c>
      <c r="M36" s="123" t="s">
        <v>113</v>
      </c>
      <c r="N36" s="120"/>
      <c r="O36" s="120"/>
      <c r="P36" s="120"/>
      <c r="Q36" s="120"/>
      <c r="V36" s="338"/>
      <c r="W36" s="338" t="s">
        <v>187</v>
      </c>
      <c r="X36" s="338" t="s">
        <v>201</v>
      </c>
      <c r="Y36" s="126" t="s">
        <v>138</v>
      </c>
      <c r="Z36" s="338" t="s">
        <v>139</v>
      </c>
      <c r="AA36" s="338" t="s">
        <v>147</v>
      </c>
    </row>
    <row r="37" spans="2:40" x14ac:dyDescent="0.2">
      <c r="B37" s="123">
        <v>14</v>
      </c>
      <c r="C37" s="123" t="s">
        <v>90</v>
      </c>
      <c r="D37" s="123">
        <v>28</v>
      </c>
      <c r="E37" s="123">
        <v>41</v>
      </c>
      <c r="F37" s="123">
        <v>20</v>
      </c>
      <c r="G37" s="123">
        <v>23</v>
      </c>
      <c r="H37" s="123">
        <v>48</v>
      </c>
      <c r="I37" s="123">
        <v>132</v>
      </c>
      <c r="J37" s="132" t="s">
        <v>37</v>
      </c>
      <c r="K37" s="123">
        <v>1570</v>
      </c>
      <c r="L37" s="123" t="s">
        <v>212</v>
      </c>
      <c r="M37" s="123" t="s">
        <v>114</v>
      </c>
      <c r="N37" s="120"/>
      <c r="O37" s="120"/>
      <c r="P37" s="120"/>
      <c r="Q37" s="120"/>
      <c r="V37" s="338"/>
      <c r="W37" s="338" t="s">
        <v>189</v>
      </c>
      <c r="X37" s="338" t="s">
        <v>202</v>
      </c>
      <c r="Y37" s="126" t="s">
        <v>138</v>
      </c>
      <c r="Z37" s="338" t="s">
        <v>139</v>
      </c>
      <c r="AA37" s="338" t="s">
        <v>147</v>
      </c>
    </row>
    <row r="38" spans="2:40" x14ac:dyDescent="0.2">
      <c r="B38" s="123">
        <v>16</v>
      </c>
      <c r="C38" s="123" t="s">
        <v>91</v>
      </c>
      <c r="D38" s="123">
        <v>33</v>
      </c>
      <c r="E38" s="123">
        <v>48</v>
      </c>
      <c r="F38" s="123">
        <v>22</v>
      </c>
      <c r="G38" s="123">
        <v>26</v>
      </c>
      <c r="H38" s="123">
        <v>54.5</v>
      </c>
      <c r="I38" s="123">
        <v>161</v>
      </c>
      <c r="J38" s="132" t="s">
        <v>37</v>
      </c>
      <c r="K38" s="123">
        <v>1370</v>
      </c>
      <c r="L38" s="123" t="s">
        <v>213</v>
      </c>
      <c r="M38" s="123" t="s">
        <v>115</v>
      </c>
      <c r="N38" s="120"/>
      <c r="O38" s="120"/>
      <c r="P38" s="120"/>
      <c r="Q38" s="120"/>
    </row>
    <row r="39" spans="2:40" x14ac:dyDescent="0.2">
      <c r="B39" s="123">
        <v>18</v>
      </c>
      <c r="C39" s="123" t="s">
        <v>92</v>
      </c>
      <c r="D39" s="123">
        <v>38</v>
      </c>
      <c r="E39" s="123">
        <v>53</v>
      </c>
      <c r="F39" s="123">
        <v>28</v>
      </c>
      <c r="G39" s="123">
        <v>29</v>
      </c>
      <c r="H39" s="123">
        <v>69.5</v>
      </c>
      <c r="I39" s="123">
        <v>204</v>
      </c>
      <c r="J39" s="132" t="s">
        <v>37</v>
      </c>
      <c r="K39" s="123">
        <v>1370</v>
      </c>
      <c r="L39" s="123" t="s">
        <v>213</v>
      </c>
      <c r="M39" s="123" t="s">
        <v>116</v>
      </c>
      <c r="N39" s="120"/>
      <c r="O39" s="120"/>
      <c r="P39" s="120"/>
      <c r="Q39" s="120"/>
    </row>
    <row r="40" spans="2:40" x14ac:dyDescent="0.2">
      <c r="B40" s="123">
        <v>22</v>
      </c>
      <c r="C40" s="123" t="s">
        <v>93</v>
      </c>
      <c r="D40" s="123">
        <v>40</v>
      </c>
      <c r="E40" s="123">
        <v>61</v>
      </c>
      <c r="F40" s="123">
        <v>30</v>
      </c>
      <c r="G40" s="123">
        <v>33</v>
      </c>
      <c r="H40" s="123">
        <v>72</v>
      </c>
      <c r="I40" s="123">
        <v>280</v>
      </c>
      <c r="J40" s="132" t="s">
        <v>37</v>
      </c>
      <c r="K40" s="123">
        <v>1450</v>
      </c>
      <c r="L40" s="123" t="s">
        <v>214</v>
      </c>
      <c r="M40" s="123" t="s">
        <v>117</v>
      </c>
      <c r="N40" s="120"/>
      <c r="O40" s="120"/>
      <c r="P40" s="120"/>
      <c r="Q40" s="120"/>
    </row>
    <row r="41" spans="2:40" x14ac:dyDescent="0.2">
      <c r="B41" s="123">
        <v>26</v>
      </c>
      <c r="C41" s="123" t="s">
        <v>94</v>
      </c>
      <c r="D41" s="123">
        <v>45</v>
      </c>
      <c r="E41" s="123">
        <v>71</v>
      </c>
      <c r="F41" s="123">
        <v>33</v>
      </c>
      <c r="G41" s="123">
        <v>36</v>
      </c>
      <c r="H41" s="123">
        <v>83</v>
      </c>
      <c r="I41" s="123">
        <v>391</v>
      </c>
      <c r="J41" s="132" t="s">
        <v>37</v>
      </c>
      <c r="K41" s="123">
        <v>1450</v>
      </c>
      <c r="L41" s="123" t="s">
        <v>214</v>
      </c>
      <c r="M41" s="123" t="s">
        <v>118</v>
      </c>
      <c r="N41" s="120"/>
      <c r="O41" s="120"/>
      <c r="P41" s="120"/>
      <c r="Q41" s="120"/>
      <c r="T41" s="440" t="s">
        <v>1006</v>
      </c>
      <c r="U41" s="441"/>
      <c r="V41" s="441"/>
      <c r="W41" s="441"/>
      <c r="X41" s="441"/>
      <c r="Y41" s="441"/>
      <c r="Z41" s="442"/>
    </row>
    <row r="42" spans="2:40" x14ac:dyDescent="0.2"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</row>
    <row r="43" spans="2:40" x14ac:dyDescent="0.2"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T43" s="337" t="s">
        <v>56</v>
      </c>
      <c r="U43" s="337" t="s">
        <v>1052</v>
      </c>
    </row>
    <row r="44" spans="2:40" x14ac:dyDescent="0.2">
      <c r="B44" s="436" t="s">
        <v>233</v>
      </c>
      <c r="C44" s="436"/>
      <c r="D44" s="436"/>
      <c r="E44" s="436"/>
      <c r="F44" s="436"/>
      <c r="G44" s="436"/>
      <c r="J44" s="436" t="s">
        <v>234</v>
      </c>
      <c r="K44" s="436"/>
      <c r="L44" s="436"/>
      <c r="M44" s="436"/>
      <c r="N44" s="436"/>
      <c r="O44" s="436"/>
    </row>
    <row r="45" spans="2:40" x14ac:dyDescent="0.2">
      <c r="T45" s="350" t="s">
        <v>1007</v>
      </c>
    </row>
    <row r="46" spans="2:40" x14ac:dyDescent="0.2">
      <c r="B46" s="122" t="s">
        <v>218</v>
      </c>
      <c r="C46" s="122" t="s">
        <v>219</v>
      </c>
      <c r="D46" s="122" t="s">
        <v>223</v>
      </c>
      <c r="E46" s="125" t="s">
        <v>220</v>
      </c>
      <c r="F46" s="125" t="s">
        <v>221</v>
      </c>
      <c r="G46" s="125" t="s">
        <v>222</v>
      </c>
      <c r="J46" s="122" t="s">
        <v>218</v>
      </c>
      <c r="K46" s="122" t="s">
        <v>219</v>
      </c>
      <c r="L46" s="122" t="s">
        <v>223</v>
      </c>
      <c r="M46" s="125" t="s">
        <v>220</v>
      </c>
      <c r="N46" s="125" t="s">
        <v>221</v>
      </c>
      <c r="O46" s="125" t="s">
        <v>222</v>
      </c>
      <c r="T46" s="350" t="s">
        <v>1008</v>
      </c>
      <c r="W46" s="327"/>
      <c r="X46" s="327"/>
      <c r="Y46" s="327"/>
      <c r="Z46" s="327"/>
      <c r="AI46" s="325"/>
      <c r="AJ46" s="325"/>
      <c r="AK46" s="325"/>
      <c r="AL46" s="325"/>
      <c r="AM46" s="325"/>
      <c r="AN46" s="325"/>
    </row>
    <row r="47" spans="2:40" x14ac:dyDescent="0.2">
      <c r="B47" s="123" t="s">
        <v>86</v>
      </c>
      <c r="C47" s="123">
        <v>10</v>
      </c>
      <c r="D47" s="123" t="s">
        <v>232</v>
      </c>
      <c r="E47" s="123">
        <v>25</v>
      </c>
      <c r="F47" s="123">
        <v>33</v>
      </c>
      <c r="G47" s="137">
        <v>0.5</v>
      </c>
      <c r="J47" s="123" t="s">
        <v>86</v>
      </c>
      <c r="K47" s="123">
        <v>10</v>
      </c>
      <c r="L47" s="123" t="s">
        <v>235</v>
      </c>
      <c r="M47" s="123">
        <v>28</v>
      </c>
      <c r="N47" s="123">
        <v>35</v>
      </c>
      <c r="O47" s="137">
        <v>0.5</v>
      </c>
      <c r="T47" s="351" t="s">
        <v>1005</v>
      </c>
      <c r="U47" s="350" t="s">
        <v>1009</v>
      </c>
      <c r="W47" s="327" t="s">
        <v>1059</v>
      </c>
      <c r="X47" s="327" t="s">
        <v>1062</v>
      </c>
      <c r="Y47" s="327" t="s">
        <v>1060</v>
      </c>
      <c r="Z47" s="327" t="s">
        <v>1061</v>
      </c>
      <c r="AI47" s="364"/>
      <c r="AJ47" s="131"/>
      <c r="AK47" s="131"/>
      <c r="AL47" s="365"/>
      <c r="AM47" s="131"/>
      <c r="AN47" s="131"/>
    </row>
    <row r="48" spans="2:40" x14ac:dyDescent="0.2">
      <c r="B48" s="123" t="s">
        <v>87</v>
      </c>
      <c r="C48" s="123">
        <v>11</v>
      </c>
      <c r="D48" s="123" t="s">
        <v>232</v>
      </c>
      <c r="E48" s="123">
        <v>36</v>
      </c>
      <c r="F48" s="123">
        <v>48</v>
      </c>
      <c r="G48" s="137">
        <v>0.75</v>
      </c>
      <c r="J48" s="123" t="s">
        <v>87</v>
      </c>
      <c r="K48" s="123">
        <v>11</v>
      </c>
      <c r="L48" s="123" t="s">
        <v>235</v>
      </c>
      <c r="M48" s="123">
        <v>41</v>
      </c>
      <c r="N48" s="123">
        <v>52</v>
      </c>
      <c r="O48" s="137">
        <v>0.75</v>
      </c>
      <c r="U48" s="350" t="s">
        <v>1010</v>
      </c>
      <c r="W48" s="350" t="s">
        <v>1054</v>
      </c>
      <c r="X48" s="350" t="s">
        <v>1054</v>
      </c>
      <c r="Y48" s="350" t="s">
        <v>1058</v>
      </c>
      <c r="Z48" s="350" t="s">
        <v>1057</v>
      </c>
      <c r="AI48" s="364"/>
      <c r="AJ48" s="131"/>
      <c r="AK48" s="131"/>
      <c r="AL48" s="365"/>
      <c r="AM48" s="131"/>
      <c r="AN48" s="131"/>
    </row>
    <row r="49" spans="2:40" x14ac:dyDescent="0.2">
      <c r="B49" s="123" t="s">
        <v>89</v>
      </c>
      <c r="C49" s="123">
        <v>15</v>
      </c>
      <c r="D49" s="123" t="s">
        <v>232</v>
      </c>
      <c r="E49" s="123">
        <v>69</v>
      </c>
      <c r="F49" s="123">
        <v>91</v>
      </c>
      <c r="G49" s="137">
        <v>1.4</v>
      </c>
      <c r="J49" s="123" t="s">
        <v>89</v>
      </c>
      <c r="K49" s="123">
        <v>15</v>
      </c>
      <c r="L49" s="123" t="s">
        <v>235</v>
      </c>
      <c r="M49" s="123">
        <v>77</v>
      </c>
      <c r="N49" s="123">
        <v>98</v>
      </c>
      <c r="O49" s="137">
        <v>1.4</v>
      </c>
      <c r="U49" s="350" t="s">
        <v>1011</v>
      </c>
      <c r="W49" s="350" t="s">
        <v>1055</v>
      </c>
      <c r="X49" s="350" t="s">
        <v>1055</v>
      </c>
      <c r="Y49" s="350" t="s">
        <v>1057</v>
      </c>
      <c r="Z49" s="350" t="s">
        <v>1056</v>
      </c>
      <c r="AI49" s="364"/>
      <c r="AJ49" s="131"/>
      <c r="AK49" s="131"/>
      <c r="AL49" s="365"/>
      <c r="AM49" s="131"/>
      <c r="AN49" s="131"/>
    </row>
    <row r="50" spans="2:40" x14ac:dyDescent="0.2">
      <c r="B50" s="123" t="s">
        <v>90</v>
      </c>
      <c r="C50" s="123">
        <v>19</v>
      </c>
      <c r="D50" s="123" t="s">
        <v>232</v>
      </c>
      <c r="E50" s="123">
        <v>108</v>
      </c>
      <c r="F50" s="123">
        <v>143</v>
      </c>
      <c r="G50" s="137">
        <v>2.2000000000000002</v>
      </c>
      <c r="J50" s="123" t="s">
        <v>90</v>
      </c>
      <c r="K50" s="123">
        <v>19</v>
      </c>
      <c r="L50" s="123" t="s">
        <v>235</v>
      </c>
      <c r="M50" s="123">
        <v>122</v>
      </c>
      <c r="N50" s="123">
        <v>155</v>
      </c>
      <c r="O50" s="137">
        <v>2.2000000000000002</v>
      </c>
      <c r="T50" s="355" t="str">
        <f>CONCATENATE(W48," x ",W47)</f>
        <v>25 x 43 x ø1</v>
      </c>
      <c r="U50" s="350" t="s">
        <v>1012</v>
      </c>
      <c r="W50" s="350" t="s">
        <v>1063</v>
      </c>
      <c r="X50" s="350" t="s">
        <v>1063</v>
      </c>
      <c r="Y50" s="350" t="s">
        <v>1056</v>
      </c>
      <c r="Z50" s="352" t="s">
        <v>1064</v>
      </c>
      <c r="AI50" s="364"/>
      <c r="AJ50" s="131"/>
      <c r="AK50" s="131"/>
      <c r="AL50" s="365"/>
      <c r="AM50" s="131"/>
      <c r="AN50" s="131"/>
    </row>
    <row r="51" spans="2:40" x14ac:dyDescent="0.2">
      <c r="B51" s="123" t="s">
        <v>91</v>
      </c>
      <c r="C51" s="123">
        <v>22</v>
      </c>
      <c r="D51" s="123" t="s">
        <v>232</v>
      </c>
      <c r="E51" s="123">
        <v>156</v>
      </c>
      <c r="F51" s="123">
        <v>207</v>
      </c>
      <c r="G51" s="137">
        <v>3</v>
      </c>
      <c r="J51" s="123" t="s">
        <v>91</v>
      </c>
      <c r="K51" s="123">
        <v>22</v>
      </c>
      <c r="L51" s="123" t="s">
        <v>235</v>
      </c>
      <c r="M51" s="123">
        <v>176</v>
      </c>
      <c r="N51" s="123">
        <v>223</v>
      </c>
      <c r="O51" s="137">
        <v>3</v>
      </c>
      <c r="U51" s="350" t="s">
        <v>1013</v>
      </c>
      <c r="W51" s="350" t="s">
        <v>1058</v>
      </c>
      <c r="X51" s="350" t="s">
        <v>1058</v>
      </c>
      <c r="Y51" s="352" t="s">
        <v>1074</v>
      </c>
      <c r="Z51" s="352" t="s">
        <v>1065</v>
      </c>
      <c r="AI51" s="364"/>
      <c r="AJ51" s="131"/>
      <c r="AK51" s="131"/>
      <c r="AL51" s="365"/>
      <c r="AM51" s="131"/>
      <c r="AN51" s="131"/>
    </row>
    <row r="52" spans="2:40" x14ac:dyDescent="0.2">
      <c r="B52" s="123" t="s">
        <v>93</v>
      </c>
      <c r="C52" s="123">
        <v>28</v>
      </c>
      <c r="D52" s="123" t="s">
        <v>232</v>
      </c>
      <c r="E52" s="123">
        <v>249</v>
      </c>
      <c r="F52" s="123">
        <v>330</v>
      </c>
      <c r="G52" s="137">
        <v>4.8</v>
      </c>
      <c r="J52" s="123" t="s">
        <v>93</v>
      </c>
      <c r="K52" s="123">
        <v>28</v>
      </c>
      <c r="L52" s="123" t="s">
        <v>235</v>
      </c>
      <c r="M52" s="123">
        <v>284</v>
      </c>
      <c r="N52" s="123">
        <v>360</v>
      </c>
      <c r="O52" s="137">
        <v>4.8</v>
      </c>
      <c r="U52" s="350" t="s">
        <v>1014</v>
      </c>
      <c r="W52" s="350" t="s">
        <v>1057</v>
      </c>
      <c r="X52" s="350" t="s">
        <v>1057</v>
      </c>
      <c r="Y52" s="352" t="s">
        <v>1075</v>
      </c>
      <c r="Z52" s="352" t="s">
        <v>1067</v>
      </c>
      <c r="AI52" s="364"/>
      <c r="AJ52" s="131"/>
      <c r="AK52" s="131"/>
      <c r="AL52" s="365"/>
      <c r="AM52" s="131"/>
      <c r="AN52" s="131"/>
    </row>
    <row r="53" spans="2:40" x14ac:dyDescent="0.2">
      <c r="B53" s="123" t="s">
        <v>94</v>
      </c>
      <c r="C53" s="123">
        <v>34</v>
      </c>
      <c r="D53" s="123" t="s">
        <v>232</v>
      </c>
      <c r="E53" s="123">
        <v>364</v>
      </c>
      <c r="F53" s="123">
        <v>483</v>
      </c>
      <c r="G53" s="137">
        <v>7.1</v>
      </c>
      <c r="J53" s="123" t="s">
        <v>94</v>
      </c>
      <c r="K53" s="123">
        <v>34</v>
      </c>
      <c r="L53" s="123" t="s">
        <v>235</v>
      </c>
      <c r="M53" s="123">
        <v>411</v>
      </c>
      <c r="N53" s="123">
        <v>522</v>
      </c>
      <c r="O53" s="137">
        <v>7.1</v>
      </c>
      <c r="U53" s="350" t="s">
        <v>1015</v>
      </c>
      <c r="V53" s="327"/>
      <c r="W53" s="350" t="s">
        <v>1056</v>
      </c>
      <c r="X53" s="350" t="s">
        <v>1056</v>
      </c>
      <c r="Y53" s="352" t="s">
        <v>1067</v>
      </c>
      <c r="Z53" s="353" t="s">
        <v>1069</v>
      </c>
      <c r="AI53" s="364"/>
      <c r="AJ53" s="131"/>
      <c r="AK53" s="131"/>
      <c r="AL53" s="365"/>
      <c r="AM53" s="131"/>
      <c r="AN53" s="131"/>
    </row>
    <row r="54" spans="2:40" x14ac:dyDescent="0.2">
      <c r="B54" s="123" t="s">
        <v>224</v>
      </c>
      <c r="C54" s="123">
        <v>39</v>
      </c>
      <c r="D54" s="123" t="s">
        <v>232</v>
      </c>
      <c r="E54" s="123">
        <v>501</v>
      </c>
      <c r="F54" s="123">
        <v>665</v>
      </c>
      <c r="G54" s="137">
        <v>9.4</v>
      </c>
      <c r="J54" s="123" t="s">
        <v>224</v>
      </c>
      <c r="K54" s="123">
        <v>39</v>
      </c>
      <c r="L54" s="123" t="s">
        <v>235</v>
      </c>
      <c r="M54" s="123">
        <v>566</v>
      </c>
      <c r="N54" s="123">
        <v>719</v>
      </c>
      <c r="O54" s="137">
        <v>9.4</v>
      </c>
      <c r="U54" s="350" t="s">
        <v>1026</v>
      </c>
      <c r="W54" s="352" t="s">
        <v>1064</v>
      </c>
      <c r="X54" s="352" t="s">
        <v>1064</v>
      </c>
      <c r="Y54" s="353" t="s">
        <v>1069</v>
      </c>
      <c r="Z54" s="353" t="s">
        <v>1070</v>
      </c>
      <c r="AI54" s="364"/>
      <c r="AJ54" s="131"/>
      <c r="AK54" s="131"/>
      <c r="AL54" s="365"/>
      <c r="AM54" s="131"/>
      <c r="AN54" s="131"/>
    </row>
    <row r="55" spans="2:40" x14ac:dyDescent="0.2">
      <c r="B55" s="123" t="s">
        <v>225</v>
      </c>
      <c r="C55" s="123">
        <v>45</v>
      </c>
      <c r="D55" s="123" t="s">
        <v>232</v>
      </c>
      <c r="E55" s="123">
        <v>660</v>
      </c>
      <c r="F55" s="123">
        <v>875</v>
      </c>
      <c r="G55" s="137">
        <v>12.5</v>
      </c>
      <c r="J55" s="123" t="s">
        <v>225</v>
      </c>
      <c r="K55" s="123">
        <v>45</v>
      </c>
      <c r="L55" s="123" t="s">
        <v>235</v>
      </c>
      <c r="M55" s="123">
        <v>746</v>
      </c>
      <c r="N55" s="123">
        <v>946</v>
      </c>
      <c r="O55" s="137">
        <v>12.5</v>
      </c>
      <c r="U55" s="350" t="s">
        <v>1027</v>
      </c>
      <c r="W55" s="352" t="s">
        <v>1065</v>
      </c>
      <c r="X55" s="352" t="s">
        <v>1065</v>
      </c>
      <c r="Y55" s="353" t="s">
        <v>1070</v>
      </c>
      <c r="Z55" s="353" t="s">
        <v>1071</v>
      </c>
      <c r="AI55" s="364"/>
      <c r="AJ55" s="131"/>
      <c r="AK55" s="131"/>
      <c r="AL55" s="365"/>
      <c r="AM55" s="131"/>
      <c r="AN55" s="131"/>
    </row>
    <row r="56" spans="2:40" x14ac:dyDescent="0.2">
      <c r="B56" s="123" t="s">
        <v>226</v>
      </c>
      <c r="C56" s="123">
        <v>52</v>
      </c>
      <c r="D56" s="123" t="s">
        <v>232</v>
      </c>
      <c r="E56" s="123">
        <v>912</v>
      </c>
      <c r="F56" s="123">
        <v>1209</v>
      </c>
      <c r="G56" s="137">
        <v>16.7</v>
      </c>
      <c r="J56" s="123" t="s">
        <v>226</v>
      </c>
      <c r="K56" s="123">
        <v>52</v>
      </c>
      <c r="L56" s="123" t="s">
        <v>235</v>
      </c>
      <c r="M56" s="123">
        <v>1030</v>
      </c>
      <c r="N56" s="123">
        <v>1308</v>
      </c>
      <c r="O56" s="137">
        <v>16.7</v>
      </c>
      <c r="U56" s="350" t="s">
        <v>1016</v>
      </c>
      <c r="X56" s="352" t="s">
        <v>1066</v>
      </c>
      <c r="Y56" s="353" t="s">
        <v>1076</v>
      </c>
      <c r="Z56" s="352" t="s">
        <v>1077</v>
      </c>
      <c r="AI56" s="364"/>
      <c r="AJ56" s="131"/>
      <c r="AK56" s="131"/>
      <c r="AL56" s="365"/>
      <c r="AM56" s="131"/>
      <c r="AN56" s="131"/>
    </row>
    <row r="57" spans="2:40" x14ac:dyDescent="0.2">
      <c r="B57" s="123" t="s">
        <v>227</v>
      </c>
      <c r="C57" s="123">
        <v>60</v>
      </c>
      <c r="D57" s="123" t="s">
        <v>232</v>
      </c>
      <c r="E57" s="123">
        <v>1204</v>
      </c>
      <c r="F57" s="123">
        <v>1596</v>
      </c>
      <c r="G57" s="137">
        <v>22.2</v>
      </c>
      <c r="J57" s="123" t="s">
        <v>227</v>
      </c>
      <c r="K57" s="123">
        <v>60</v>
      </c>
      <c r="L57" s="123" t="s">
        <v>235</v>
      </c>
      <c r="M57" s="123">
        <v>1360</v>
      </c>
      <c r="N57" s="123">
        <v>1727</v>
      </c>
      <c r="O57" s="137">
        <v>22.2</v>
      </c>
      <c r="U57" s="350" t="s">
        <v>1028</v>
      </c>
      <c r="X57" s="353" t="s">
        <v>1068</v>
      </c>
      <c r="Y57" s="352" t="s">
        <v>1072</v>
      </c>
      <c r="Z57" s="352" t="s">
        <v>1078</v>
      </c>
      <c r="AI57" s="364"/>
      <c r="AJ57" s="131"/>
      <c r="AK57" s="131"/>
      <c r="AL57" s="365"/>
      <c r="AM57" s="131"/>
      <c r="AN57" s="131"/>
    </row>
    <row r="58" spans="2:40" x14ac:dyDescent="0.2">
      <c r="B58" s="123" t="s">
        <v>228</v>
      </c>
      <c r="C58" s="123">
        <v>72</v>
      </c>
      <c r="D58" s="123" t="s">
        <v>232</v>
      </c>
      <c r="E58" s="123">
        <v>1756</v>
      </c>
      <c r="F58" s="123">
        <v>2329</v>
      </c>
      <c r="G58" s="137">
        <v>32</v>
      </c>
      <c r="J58" s="123" t="s">
        <v>228</v>
      </c>
      <c r="K58" s="123">
        <v>72</v>
      </c>
      <c r="L58" s="123" t="s">
        <v>235</v>
      </c>
      <c r="M58" s="123">
        <v>1985</v>
      </c>
      <c r="N58" s="123">
        <v>2520</v>
      </c>
      <c r="O58" s="137">
        <v>32</v>
      </c>
      <c r="U58" s="350" t="s">
        <v>1029</v>
      </c>
      <c r="X58" s="353" t="s">
        <v>1070</v>
      </c>
      <c r="Y58" s="352" t="s">
        <v>1073</v>
      </c>
      <c r="AI58" s="364"/>
      <c r="AJ58" s="131"/>
      <c r="AK58" s="131"/>
      <c r="AL58" s="365"/>
      <c r="AM58" s="131"/>
      <c r="AN58" s="131"/>
    </row>
    <row r="59" spans="2:40" x14ac:dyDescent="0.2">
      <c r="B59" s="123" t="s">
        <v>229</v>
      </c>
      <c r="C59" s="123">
        <v>82</v>
      </c>
      <c r="D59" s="123" t="s">
        <v>232</v>
      </c>
      <c r="E59" s="123">
        <v>2239</v>
      </c>
      <c r="F59" s="123">
        <v>2969</v>
      </c>
      <c r="G59" s="137">
        <v>41.5</v>
      </c>
      <c r="J59" s="123" t="s">
        <v>229</v>
      </c>
      <c r="K59" s="123">
        <v>82</v>
      </c>
      <c r="L59" s="123" t="s">
        <v>235</v>
      </c>
      <c r="M59" s="123">
        <v>2531</v>
      </c>
      <c r="N59" s="123">
        <v>3212</v>
      </c>
      <c r="O59" s="137">
        <v>41.5</v>
      </c>
      <c r="U59" s="350" t="s">
        <v>1030</v>
      </c>
      <c r="X59" s="353" t="s">
        <v>1071</v>
      </c>
      <c r="AI59" s="364"/>
      <c r="AJ59" s="131"/>
      <c r="AK59" s="131"/>
      <c r="AL59" s="365"/>
      <c r="AM59" s="131"/>
      <c r="AN59" s="131"/>
    </row>
    <row r="60" spans="2:40" x14ac:dyDescent="0.2">
      <c r="B60" s="123" t="s">
        <v>230</v>
      </c>
      <c r="C60" s="123">
        <v>87</v>
      </c>
      <c r="D60" s="123" t="s">
        <v>232</v>
      </c>
      <c r="E60" s="123">
        <v>2533</v>
      </c>
      <c r="F60" s="123">
        <v>3358</v>
      </c>
      <c r="G60" s="137">
        <v>46.7</v>
      </c>
      <c r="J60" s="123" t="s">
        <v>230</v>
      </c>
      <c r="K60" s="123">
        <v>87</v>
      </c>
      <c r="L60" s="123" t="s">
        <v>235</v>
      </c>
      <c r="M60" s="123">
        <v>2862</v>
      </c>
      <c r="N60" s="123">
        <v>3633</v>
      </c>
      <c r="O60" s="137">
        <v>46.7</v>
      </c>
      <c r="U60" s="350" t="s">
        <v>1017</v>
      </c>
      <c r="X60" s="352" t="s">
        <v>1072</v>
      </c>
      <c r="AI60" s="364"/>
      <c r="AJ60" s="131"/>
      <c r="AK60" s="131"/>
      <c r="AL60" s="365"/>
      <c r="AM60" s="131"/>
      <c r="AN60" s="131"/>
    </row>
    <row r="61" spans="2:40" x14ac:dyDescent="0.2">
      <c r="B61" s="123" t="s">
        <v>231</v>
      </c>
      <c r="C61" s="123">
        <v>97</v>
      </c>
      <c r="D61" s="123" t="s">
        <v>232</v>
      </c>
      <c r="E61" s="123">
        <v>3172</v>
      </c>
      <c r="F61" s="123">
        <v>4206</v>
      </c>
      <c r="G61" s="137">
        <v>58</v>
      </c>
      <c r="J61" s="123" t="s">
        <v>231</v>
      </c>
      <c r="K61" s="123">
        <v>97</v>
      </c>
      <c r="L61" s="123" t="s">
        <v>235</v>
      </c>
      <c r="M61" s="123">
        <v>3585</v>
      </c>
      <c r="N61" s="123">
        <v>4551</v>
      </c>
      <c r="O61" s="137">
        <v>58</v>
      </c>
      <c r="U61" s="350" t="s">
        <v>1031</v>
      </c>
      <c r="X61" s="352" t="s">
        <v>1073</v>
      </c>
      <c r="AI61" s="364"/>
      <c r="AJ61" s="131"/>
      <c r="AK61" s="131"/>
      <c r="AL61" s="365"/>
      <c r="AM61" s="131"/>
      <c r="AN61" s="131"/>
    </row>
    <row r="62" spans="2:40" x14ac:dyDescent="0.2">
      <c r="U62" s="350" t="s">
        <v>1032</v>
      </c>
      <c r="AI62" s="364"/>
      <c r="AJ62" s="131"/>
      <c r="AK62" s="131"/>
      <c r="AL62" s="365"/>
      <c r="AM62" s="131"/>
      <c r="AN62" s="131"/>
    </row>
    <row r="63" spans="2:40" x14ac:dyDescent="0.2">
      <c r="U63" s="350" t="s">
        <v>1033</v>
      </c>
      <c r="AI63" s="364"/>
      <c r="AJ63" s="131"/>
      <c r="AK63" s="131"/>
      <c r="AL63" s="365"/>
      <c r="AM63" s="131"/>
      <c r="AN63" s="131"/>
    </row>
    <row r="64" spans="2:40" x14ac:dyDescent="0.2">
      <c r="U64" s="352" t="s">
        <v>1018</v>
      </c>
      <c r="AI64" s="364"/>
      <c r="AJ64" s="131"/>
      <c r="AK64" s="131"/>
      <c r="AL64" s="365"/>
      <c r="AM64" s="131"/>
      <c r="AN64" s="131"/>
    </row>
    <row r="65" spans="2:40" x14ac:dyDescent="0.2">
      <c r="U65" s="352" t="s">
        <v>1034</v>
      </c>
      <c r="AI65" s="364"/>
      <c r="AJ65" s="131"/>
      <c r="AK65" s="131"/>
      <c r="AL65" s="365"/>
      <c r="AM65" s="131"/>
      <c r="AN65" s="131"/>
    </row>
    <row r="66" spans="2:40" x14ac:dyDescent="0.2">
      <c r="U66" s="352" t="s">
        <v>1035</v>
      </c>
      <c r="AI66" s="364"/>
      <c r="AJ66" s="131"/>
      <c r="AK66" s="131"/>
      <c r="AL66" s="365"/>
      <c r="AM66" s="131"/>
      <c r="AN66" s="131"/>
    </row>
    <row r="67" spans="2:40" x14ac:dyDescent="0.2">
      <c r="B67" s="436" t="s">
        <v>121</v>
      </c>
      <c r="C67" s="436"/>
      <c r="D67" s="436"/>
      <c r="E67" s="436"/>
      <c r="F67" s="436"/>
      <c r="G67" s="436"/>
      <c r="H67" s="436"/>
      <c r="I67" s="436"/>
      <c r="J67" s="436"/>
      <c r="K67" s="436"/>
      <c r="L67" s="436"/>
      <c r="M67" s="436"/>
      <c r="N67" s="436"/>
      <c r="O67" s="436"/>
      <c r="P67" s="436"/>
      <c r="Q67" s="436"/>
      <c r="R67" s="436"/>
      <c r="U67" s="352" t="s">
        <v>1036</v>
      </c>
      <c r="AI67" s="364"/>
      <c r="AJ67" s="131"/>
      <c r="AK67" s="131"/>
      <c r="AL67" s="365"/>
      <c r="AM67" s="131"/>
      <c r="AN67" s="131"/>
    </row>
    <row r="68" spans="2:40" x14ac:dyDescent="0.2"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U68" s="352" t="s">
        <v>1019</v>
      </c>
      <c r="AI68" s="364"/>
      <c r="AJ68" s="131"/>
      <c r="AK68" s="131"/>
      <c r="AL68" s="365"/>
      <c r="AM68" s="131"/>
      <c r="AN68" s="131"/>
    </row>
    <row r="69" spans="2:40" x14ac:dyDescent="0.2">
      <c r="B69" s="339" t="s">
        <v>82</v>
      </c>
      <c r="C69" s="339" t="s">
        <v>133</v>
      </c>
      <c r="D69" s="339" t="s">
        <v>83</v>
      </c>
      <c r="E69" s="338" t="s">
        <v>98</v>
      </c>
      <c r="F69" s="339" t="s">
        <v>95</v>
      </c>
      <c r="G69" s="339" t="s">
        <v>96</v>
      </c>
      <c r="H69" s="339" t="s">
        <v>97</v>
      </c>
      <c r="I69" s="337" t="s">
        <v>119</v>
      </c>
      <c r="J69" s="339" t="s">
        <v>85</v>
      </c>
      <c r="K69" s="339" t="s">
        <v>134</v>
      </c>
      <c r="L69" s="339" t="s">
        <v>135</v>
      </c>
      <c r="M69" s="337" t="s">
        <v>136</v>
      </c>
      <c r="N69" s="339" t="s">
        <v>209</v>
      </c>
      <c r="O69" s="339" t="s">
        <v>210</v>
      </c>
      <c r="P69" s="339" t="s">
        <v>211</v>
      </c>
      <c r="Q69" s="339" t="s">
        <v>131</v>
      </c>
      <c r="R69" s="339" t="s">
        <v>132</v>
      </c>
      <c r="U69" s="352" t="s">
        <v>1037</v>
      </c>
      <c r="AI69" s="364"/>
      <c r="AJ69" s="131"/>
      <c r="AK69" s="131"/>
      <c r="AL69" s="365"/>
      <c r="AM69" s="131"/>
      <c r="AN69" s="131"/>
    </row>
    <row r="70" spans="2:40" x14ac:dyDescent="0.2">
      <c r="B70" s="338" t="s">
        <v>86</v>
      </c>
      <c r="C70" s="338">
        <v>93</v>
      </c>
      <c r="D70" s="338">
        <v>43</v>
      </c>
      <c r="E70" s="338">
        <v>10</v>
      </c>
      <c r="F70" s="338">
        <v>14</v>
      </c>
      <c r="G70" s="338">
        <v>18</v>
      </c>
      <c r="H70" s="338">
        <v>10</v>
      </c>
      <c r="I70" s="338">
        <v>22</v>
      </c>
      <c r="J70" s="338">
        <v>26</v>
      </c>
      <c r="K70" s="338">
        <v>8</v>
      </c>
      <c r="L70" s="338">
        <v>17</v>
      </c>
      <c r="M70" s="338">
        <v>10.3</v>
      </c>
      <c r="N70" s="341" t="s">
        <v>37</v>
      </c>
      <c r="O70" s="338">
        <v>1570</v>
      </c>
      <c r="P70" s="338" t="s">
        <v>212</v>
      </c>
      <c r="Q70" s="338" t="s">
        <v>122</v>
      </c>
      <c r="R70" s="338" t="s">
        <v>122</v>
      </c>
      <c r="U70" s="352" t="s">
        <v>1038</v>
      </c>
      <c r="AI70" s="364"/>
      <c r="AJ70" s="131"/>
      <c r="AK70" s="131"/>
      <c r="AL70" s="365"/>
      <c r="AM70" s="131"/>
      <c r="AN70" s="131"/>
    </row>
    <row r="71" spans="2:40" x14ac:dyDescent="0.2">
      <c r="B71" s="123" t="s">
        <v>87</v>
      </c>
      <c r="C71" s="123">
        <v>121</v>
      </c>
      <c r="D71" s="123">
        <v>56</v>
      </c>
      <c r="E71" s="123">
        <v>12</v>
      </c>
      <c r="F71" s="123">
        <v>16</v>
      </c>
      <c r="G71" s="123">
        <v>24</v>
      </c>
      <c r="H71" s="123">
        <v>12</v>
      </c>
      <c r="I71" s="123">
        <v>28</v>
      </c>
      <c r="J71" s="123">
        <v>48</v>
      </c>
      <c r="K71" s="123">
        <v>10</v>
      </c>
      <c r="L71" s="123">
        <v>20</v>
      </c>
      <c r="M71" s="123">
        <v>12.3</v>
      </c>
      <c r="N71" s="132" t="s">
        <v>37</v>
      </c>
      <c r="O71" s="123">
        <v>1570</v>
      </c>
      <c r="P71" s="123" t="s">
        <v>212</v>
      </c>
      <c r="Q71" s="123" t="s">
        <v>123</v>
      </c>
      <c r="R71" s="123" t="s">
        <v>123</v>
      </c>
      <c r="U71" s="352" t="s">
        <v>1039</v>
      </c>
      <c r="AI71" s="364"/>
      <c r="AJ71" s="131"/>
      <c r="AK71" s="131"/>
      <c r="AL71" s="365"/>
      <c r="AM71" s="131"/>
      <c r="AN71" s="131"/>
    </row>
    <row r="72" spans="2:40" x14ac:dyDescent="0.2">
      <c r="B72" s="123" t="s">
        <v>88</v>
      </c>
      <c r="C72" s="123">
        <v>148</v>
      </c>
      <c r="D72" s="123">
        <v>71</v>
      </c>
      <c r="E72" s="123">
        <v>16</v>
      </c>
      <c r="F72" s="123">
        <v>20</v>
      </c>
      <c r="G72" s="123">
        <v>29</v>
      </c>
      <c r="H72" s="123">
        <v>14</v>
      </c>
      <c r="I72" s="123">
        <v>34</v>
      </c>
      <c r="J72" s="123">
        <v>74</v>
      </c>
      <c r="K72" s="123">
        <v>12</v>
      </c>
      <c r="L72" s="123">
        <v>26</v>
      </c>
      <c r="M72" s="123">
        <v>16.3</v>
      </c>
      <c r="N72" s="132" t="s">
        <v>37</v>
      </c>
      <c r="O72" s="123">
        <v>1570</v>
      </c>
      <c r="P72" s="123" t="s">
        <v>212</v>
      </c>
      <c r="Q72" s="123" t="s">
        <v>124</v>
      </c>
      <c r="R72" s="123" t="s">
        <v>124</v>
      </c>
      <c r="U72" s="352" t="s">
        <v>1020</v>
      </c>
      <c r="AI72" s="364"/>
      <c r="AJ72" s="131"/>
      <c r="AK72" s="131"/>
      <c r="AL72" s="365"/>
      <c r="AM72" s="131"/>
      <c r="AN72" s="131"/>
    </row>
    <row r="73" spans="2:40" x14ac:dyDescent="0.2">
      <c r="B73" s="123" t="s">
        <v>89</v>
      </c>
      <c r="C73" s="123">
        <v>180</v>
      </c>
      <c r="D73" s="123">
        <v>84</v>
      </c>
      <c r="E73" s="123">
        <v>20</v>
      </c>
      <c r="F73" s="123">
        <v>25</v>
      </c>
      <c r="G73" s="123">
        <v>35</v>
      </c>
      <c r="H73" s="123">
        <v>17</v>
      </c>
      <c r="I73" s="123">
        <v>41</v>
      </c>
      <c r="J73" s="123">
        <v>97</v>
      </c>
      <c r="K73" s="123">
        <v>15</v>
      </c>
      <c r="L73" s="123">
        <v>33</v>
      </c>
      <c r="M73" s="123">
        <v>20.3</v>
      </c>
      <c r="N73" s="132" t="s">
        <v>37</v>
      </c>
      <c r="O73" s="123">
        <v>1570</v>
      </c>
      <c r="P73" s="123" t="s">
        <v>212</v>
      </c>
      <c r="Q73" s="123" t="s">
        <v>125</v>
      </c>
      <c r="R73" s="123" t="s">
        <v>125</v>
      </c>
      <c r="U73" s="352" t="s">
        <v>1040</v>
      </c>
      <c r="AI73" s="364"/>
      <c r="AJ73" s="131"/>
      <c r="AK73" s="131"/>
      <c r="AL73" s="365"/>
      <c r="AM73" s="131"/>
      <c r="AN73" s="131"/>
    </row>
    <row r="74" spans="2:40" x14ac:dyDescent="0.2">
      <c r="B74" s="123" t="s">
        <v>90</v>
      </c>
      <c r="C74" s="123">
        <v>214</v>
      </c>
      <c r="D74" s="123">
        <v>102</v>
      </c>
      <c r="E74" s="123">
        <v>23</v>
      </c>
      <c r="F74" s="123">
        <v>28</v>
      </c>
      <c r="G74" s="123">
        <v>41</v>
      </c>
      <c r="H74" s="123">
        <v>20</v>
      </c>
      <c r="I74" s="123">
        <v>48</v>
      </c>
      <c r="J74" s="123">
        <v>132</v>
      </c>
      <c r="K74" s="123">
        <v>18</v>
      </c>
      <c r="L74" s="123">
        <v>38</v>
      </c>
      <c r="M74" s="123">
        <v>23.3</v>
      </c>
      <c r="N74" s="132" t="s">
        <v>37</v>
      </c>
      <c r="O74" s="123">
        <v>1570</v>
      </c>
      <c r="P74" s="123" t="s">
        <v>212</v>
      </c>
      <c r="Q74" s="123" t="s">
        <v>126</v>
      </c>
      <c r="R74" s="123" t="s">
        <v>126</v>
      </c>
      <c r="U74" s="352" t="s">
        <v>1041</v>
      </c>
      <c r="AI74" s="364"/>
      <c r="AJ74" s="131"/>
      <c r="AK74" s="131"/>
      <c r="AL74" s="365"/>
      <c r="AM74" s="131"/>
      <c r="AN74" s="131"/>
    </row>
    <row r="75" spans="2:40" x14ac:dyDescent="0.2">
      <c r="B75" s="123" t="s">
        <v>91</v>
      </c>
      <c r="C75" s="123">
        <v>260</v>
      </c>
      <c r="D75" s="123">
        <v>122</v>
      </c>
      <c r="E75" s="123">
        <v>26</v>
      </c>
      <c r="F75" s="123">
        <v>33</v>
      </c>
      <c r="G75" s="123">
        <v>48</v>
      </c>
      <c r="H75" s="123">
        <v>22</v>
      </c>
      <c r="I75" s="123">
        <v>55</v>
      </c>
      <c r="J75" s="123">
        <v>161</v>
      </c>
      <c r="K75" s="123">
        <v>20</v>
      </c>
      <c r="L75" s="123">
        <v>42</v>
      </c>
      <c r="M75" s="123">
        <v>26.3</v>
      </c>
      <c r="N75" s="132" t="s">
        <v>37</v>
      </c>
      <c r="O75" s="123">
        <v>1370</v>
      </c>
      <c r="P75" s="123" t="s">
        <v>213</v>
      </c>
      <c r="Q75" s="123" t="s">
        <v>127</v>
      </c>
      <c r="R75" s="123" t="s">
        <v>127</v>
      </c>
      <c r="U75" s="353" t="s">
        <v>1021</v>
      </c>
      <c r="AI75" s="364"/>
      <c r="AJ75" s="131"/>
      <c r="AK75" s="131"/>
      <c r="AL75" s="365"/>
      <c r="AM75" s="131"/>
      <c r="AN75" s="131"/>
    </row>
    <row r="76" spans="2:40" x14ac:dyDescent="0.2">
      <c r="B76" s="123" t="s">
        <v>92</v>
      </c>
      <c r="C76" s="123">
        <v>284</v>
      </c>
      <c r="D76" s="123">
        <v>131</v>
      </c>
      <c r="E76" s="123">
        <v>29</v>
      </c>
      <c r="F76" s="123">
        <v>38</v>
      </c>
      <c r="G76" s="123">
        <v>53</v>
      </c>
      <c r="H76" s="123">
        <v>28</v>
      </c>
      <c r="I76" s="123">
        <v>70</v>
      </c>
      <c r="J76" s="123">
        <v>204</v>
      </c>
      <c r="K76" s="123">
        <v>25</v>
      </c>
      <c r="L76" s="123">
        <v>48</v>
      </c>
      <c r="M76" s="123">
        <v>29.3</v>
      </c>
      <c r="N76" s="132" t="s">
        <v>37</v>
      </c>
      <c r="O76" s="123">
        <v>1370</v>
      </c>
      <c r="P76" s="123" t="s">
        <v>213</v>
      </c>
      <c r="Q76" s="123" t="s">
        <v>128</v>
      </c>
      <c r="R76" s="123" t="s">
        <v>128</v>
      </c>
      <c r="U76" s="353" t="s">
        <v>1042</v>
      </c>
      <c r="AI76" s="364"/>
      <c r="AJ76" s="131"/>
      <c r="AK76" s="131"/>
      <c r="AL76" s="365"/>
      <c r="AM76" s="131"/>
      <c r="AN76" s="131"/>
    </row>
    <row r="77" spans="2:40" x14ac:dyDescent="0.2">
      <c r="B77" s="123" t="s">
        <v>93</v>
      </c>
      <c r="C77" s="123">
        <v>322</v>
      </c>
      <c r="D77" s="123">
        <v>159</v>
      </c>
      <c r="E77" s="123">
        <v>33</v>
      </c>
      <c r="F77" s="123">
        <v>40</v>
      </c>
      <c r="G77" s="123">
        <v>61</v>
      </c>
      <c r="H77" s="123">
        <v>30</v>
      </c>
      <c r="I77" s="123">
        <v>72</v>
      </c>
      <c r="J77" s="123">
        <v>280</v>
      </c>
      <c r="K77" s="123">
        <v>25</v>
      </c>
      <c r="L77" s="123">
        <v>56</v>
      </c>
      <c r="M77" s="123">
        <v>33.299999999999997</v>
      </c>
      <c r="N77" s="132" t="s">
        <v>37</v>
      </c>
      <c r="O77" s="123">
        <v>1450</v>
      </c>
      <c r="P77" s="123" t="s">
        <v>214</v>
      </c>
      <c r="Q77" s="123" t="s">
        <v>129</v>
      </c>
      <c r="R77" s="123" t="s">
        <v>129</v>
      </c>
      <c r="U77" s="353" t="s">
        <v>1043</v>
      </c>
      <c r="AI77" s="364"/>
      <c r="AJ77" s="131"/>
      <c r="AK77" s="131"/>
      <c r="AL77" s="365"/>
      <c r="AM77" s="131"/>
      <c r="AN77" s="131"/>
    </row>
    <row r="78" spans="2:40" x14ac:dyDescent="0.2">
      <c r="B78" s="123" t="s">
        <v>94</v>
      </c>
      <c r="C78" s="123">
        <v>346</v>
      </c>
      <c r="D78" s="123">
        <v>159</v>
      </c>
      <c r="E78" s="123">
        <v>36</v>
      </c>
      <c r="F78" s="123">
        <v>45</v>
      </c>
      <c r="G78" s="123">
        <v>71</v>
      </c>
      <c r="H78" s="123">
        <v>33</v>
      </c>
      <c r="I78" s="123">
        <v>83</v>
      </c>
      <c r="J78" s="123">
        <v>391</v>
      </c>
      <c r="K78" s="123">
        <v>30</v>
      </c>
      <c r="L78" s="123">
        <v>60</v>
      </c>
      <c r="M78" s="123">
        <v>36.299999999999997</v>
      </c>
      <c r="N78" s="132" t="s">
        <v>37</v>
      </c>
      <c r="O78" s="123">
        <v>1450</v>
      </c>
      <c r="P78" s="123" t="s">
        <v>214</v>
      </c>
      <c r="Q78" s="123" t="s">
        <v>130</v>
      </c>
      <c r="R78" s="123" t="s">
        <v>130</v>
      </c>
      <c r="U78" s="353" t="s">
        <v>1022</v>
      </c>
      <c r="AI78" s="364"/>
      <c r="AJ78" s="131"/>
      <c r="AK78" s="131"/>
      <c r="AL78" s="365"/>
      <c r="AM78" s="131"/>
      <c r="AN78" s="131"/>
    </row>
    <row r="79" spans="2:40" x14ac:dyDescent="0.2">
      <c r="U79" s="353" t="s">
        <v>1044</v>
      </c>
      <c r="AI79" s="364"/>
      <c r="AJ79" s="131"/>
      <c r="AK79" s="131"/>
      <c r="AL79" s="365"/>
      <c r="AM79" s="131"/>
      <c r="AN79" s="131"/>
    </row>
    <row r="80" spans="2:40" x14ac:dyDescent="0.2">
      <c r="U80" s="353" t="s">
        <v>1045</v>
      </c>
      <c r="AI80" s="328"/>
      <c r="AJ80" s="328"/>
      <c r="AK80" s="328"/>
      <c r="AL80" s="328"/>
      <c r="AM80" s="328"/>
      <c r="AN80" s="328"/>
    </row>
    <row r="81" spans="2:21" x14ac:dyDescent="0.2">
      <c r="B81" s="437" t="s">
        <v>982</v>
      </c>
      <c r="C81" s="439"/>
      <c r="D81" s="439"/>
      <c r="E81" s="439"/>
      <c r="F81" s="439"/>
      <c r="G81" s="439"/>
      <c r="H81" s="439"/>
      <c r="I81" s="439"/>
      <c r="J81" s="439"/>
      <c r="K81" s="439"/>
      <c r="L81" s="438"/>
      <c r="M81" s="271"/>
      <c r="N81" s="299"/>
      <c r="O81" s="299"/>
      <c r="P81" s="299"/>
      <c r="Q81" s="299"/>
      <c r="R81" s="299"/>
      <c r="U81" s="353" t="s">
        <v>1023</v>
      </c>
    </row>
    <row r="82" spans="2:21" x14ac:dyDescent="0.2">
      <c r="U82" s="353" t="s">
        <v>1046</v>
      </c>
    </row>
    <row r="83" spans="2:21" x14ac:dyDescent="0.2">
      <c r="B83" s="125" t="s">
        <v>82</v>
      </c>
      <c r="C83" s="125" t="s">
        <v>133</v>
      </c>
      <c r="D83" s="125" t="s">
        <v>96</v>
      </c>
      <c r="E83" s="289" t="s">
        <v>97</v>
      </c>
      <c r="F83" s="289" t="s">
        <v>84</v>
      </c>
      <c r="G83" s="125" t="s">
        <v>984</v>
      </c>
      <c r="H83" s="288" t="s">
        <v>85</v>
      </c>
      <c r="I83" s="125" t="s">
        <v>134</v>
      </c>
      <c r="J83" s="125" t="s">
        <v>135</v>
      </c>
      <c r="K83" s="289" t="s">
        <v>136</v>
      </c>
      <c r="L83" s="337"/>
      <c r="M83" s="325"/>
      <c r="N83" s="324"/>
      <c r="O83" s="324"/>
      <c r="P83" s="324"/>
      <c r="Q83" s="324"/>
      <c r="R83" s="324"/>
      <c r="U83" s="353" t="s">
        <v>1047</v>
      </c>
    </row>
    <row r="84" spans="2:21" x14ac:dyDescent="0.2">
      <c r="B84" s="123" t="s">
        <v>983</v>
      </c>
      <c r="C84" s="123">
        <v>180</v>
      </c>
      <c r="D84" s="123">
        <v>12</v>
      </c>
      <c r="E84" s="123">
        <v>7.5</v>
      </c>
      <c r="F84" s="123">
        <v>5</v>
      </c>
      <c r="G84" s="132" t="s">
        <v>985</v>
      </c>
      <c r="H84" s="123">
        <v>11</v>
      </c>
      <c r="I84" s="123">
        <v>6</v>
      </c>
      <c r="J84" s="123">
        <v>10</v>
      </c>
      <c r="K84" s="123">
        <v>5.5</v>
      </c>
      <c r="L84" s="338" t="s">
        <v>991</v>
      </c>
      <c r="M84" s="131"/>
      <c r="N84" s="135"/>
      <c r="O84" s="131"/>
      <c r="P84" s="131"/>
      <c r="Q84" s="131"/>
      <c r="R84" s="131"/>
      <c r="U84" s="352" t="s">
        <v>1024</v>
      </c>
    </row>
    <row r="85" spans="2:21" x14ac:dyDescent="0.2">
      <c r="B85" s="123" t="s">
        <v>986</v>
      </c>
      <c r="C85" s="123">
        <v>214</v>
      </c>
      <c r="D85" s="123">
        <v>13</v>
      </c>
      <c r="E85" s="123">
        <v>10</v>
      </c>
      <c r="F85" s="123">
        <v>6</v>
      </c>
      <c r="G85" s="132" t="s">
        <v>987</v>
      </c>
      <c r="H85" s="123">
        <v>16</v>
      </c>
      <c r="I85" s="123">
        <v>8</v>
      </c>
      <c r="J85" s="123">
        <v>10</v>
      </c>
      <c r="K85" s="123">
        <v>6.5</v>
      </c>
      <c r="L85" s="338" t="s">
        <v>961</v>
      </c>
      <c r="U85" s="352" t="s">
        <v>1048</v>
      </c>
    </row>
    <row r="86" spans="2:21" x14ac:dyDescent="0.2">
      <c r="B86" s="123" t="s">
        <v>86</v>
      </c>
      <c r="C86" s="123">
        <v>238</v>
      </c>
      <c r="D86" s="123">
        <v>15</v>
      </c>
      <c r="E86" s="123">
        <v>11</v>
      </c>
      <c r="F86" s="123">
        <v>8</v>
      </c>
      <c r="G86" s="132" t="s">
        <v>988</v>
      </c>
      <c r="H86" s="123">
        <v>26</v>
      </c>
      <c r="I86" s="123">
        <v>9</v>
      </c>
      <c r="J86" s="123">
        <v>12</v>
      </c>
      <c r="K86" s="123">
        <v>8.5</v>
      </c>
      <c r="L86" s="338" t="s">
        <v>992</v>
      </c>
      <c r="U86" s="352" t="s">
        <v>1049</v>
      </c>
    </row>
    <row r="87" spans="2:21" x14ac:dyDescent="0.2">
      <c r="B87" s="123" t="s">
        <v>87</v>
      </c>
      <c r="C87" s="123">
        <v>308</v>
      </c>
      <c r="D87" s="123">
        <v>25</v>
      </c>
      <c r="E87" s="123">
        <v>14</v>
      </c>
      <c r="F87" s="123">
        <v>12</v>
      </c>
      <c r="G87" s="132" t="s">
        <v>989</v>
      </c>
      <c r="H87" s="123">
        <v>31</v>
      </c>
      <c r="I87" s="123">
        <v>13</v>
      </c>
      <c r="J87" s="123">
        <v>20</v>
      </c>
      <c r="K87" s="123">
        <v>12.5</v>
      </c>
      <c r="L87" s="338" t="s">
        <v>993</v>
      </c>
      <c r="U87" s="352" t="s">
        <v>1025</v>
      </c>
    </row>
    <row r="88" spans="2:21" x14ac:dyDescent="0.2">
      <c r="B88" s="123" t="s">
        <v>89</v>
      </c>
      <c r="C88" s="123">
        <v>388</v>
      </c>
      <c r="D88" s="123">
        <v>31</v>
      </c>
      <c r="E88" s="123">
        <v>22</v>
      </c>
      <c r="F88" s="123">
        <v>14</v>
      </c>
      <c r="G88" s="132" t="s">
        <v>990</v>
      </c>
      <c r="H88" s="123">
        <v>69</v>
      </c>
      <c r="I88" s="123">
        <v>20</v>
      </c>
      <c r="J88" s="123">
        <v>23</v>
      </c>
      <c r="K88" s="123">
        <v>14.5</v>
      </c>
      <c r="L88" s="338" t="s">
        <v>994</v>
      </c>
      <c r="U88" s="352" t="s">
        <v>1050</v>
      </c>
    </row>
    <row r="89" spans="2:21" x14ac:dyDescent="0.2">
      <c r="B89" s="131"/>
      <c r="C89" s="131"/>
      <c r="D89" s="131"/>
      <c r="E89" s="131"/>
      <c r="F89" s="131"/>
      <c r="G89" s="131"/>
      <c r="H89" s="135"/>
      <c r="I89" s="131"/>
      <c r="J89" s="131"/>
      <c r="K89" s="131"/>
      <c r="L89" s="131"/>
      <c r="U89" s="352" t="s">
        <v>1051</v>
      </c>
    </row>
    <row r="91" spans="2:21" x14ac:dyDescent="0.2">
      <c r="B91" s="437" t="s">
        <v>892</v>
      </c>
      <c r="C91" s="439"/>
      <c r="D91" s="438"/>
      <c r="G91" s="436" t="s">
        <v>909</v>
      </c>
      <c r="H91" s="436"/>
      <c r="J91" s="337" t="s">
        <v>995</v>
      </c>
      <c r="K91" s="336"/>
      <c r="L91" s="337" t="s">
        <v>1003</v>
      </c>
    </row>
    <row r="92" spans="2:21" x14ac:dyDescent="0.2">
      <c r="G92" s="120"/>
      <c r="J92" s="336"/>
      <c r="K92" s="336"/>
    </row>
    <row r="93" spans="2:21" x14ac:dyDescent="0.2">
      <c r="B93" s="437" t="s">
        <v>893</v>
      </c>
      <c r="C93" s="438"/>
      <c r="D93" s="141" t="s">
        <v>3</v>
      </c>
      <c r="G93" s="141" t="s">
        <v>3</v>
      </c>
      <c r="H93" s="141" t="s">
        <v>914</v>
      </c>
      <c r="J93" s="294" t="s">
        <v>996</v>
      </c>
      <c r="K93" s="336"/>
      <c r="L93" s="294" t="s">
        <v>1000</v>
      </c>
    </row>
    <row r="94" spans="2:21" x14ac:dyDescent="0.2">
      <c r="B94" s="268">
        <v>5</v>
      </c>
      <c r="C94" s="269" t="s">
        <v>35</v>
      </c>
      <c r="D94" s="123" t="s">
        <v>894</v>
      </c>
      <c r="G94" s="123" t="s">
        <v>910</v>
      </c>
      <c r="H94" s="123">
        <v>7850</v>
      </c>
      <c r="J94" s="294" t="s">
        <v>997</v>
      </c>
      <c r="K94" s="336"/>
      <c r="L94" s="294" t="s">
        <v>1001</v>
      </c>
    </row>
    <row r="95" spans="2:21" x14ac:dyDescent="0.2">
      <c r="B95" s="268">
        <v>6</v>
      </c>
      <c r="C95" s="269" t="s">
        <v>35</v>
      </c>
      <c r="D95" s="123" t="s">
        <v>895</v>
      </c>
      <c r="G95" s="123" t="s">
        <v>911</v>
      </c>
      <c r="H95" s="123">
        <v>7850</v>
      </c>
      <c r="J95" s="336"/>
      <c r="K95" s="336"/>
      <c r="L95" s="294" t="s">
        <v>1002</v>
      </c>
    </row>
    <row r="96" spans="2:21" x14ac:dyDescent="0.2">
      <c r="B96" s="268">
        <v>8</v>
      </c>
      <c r="C96" s="269" t="s">
        <v>35</v>
      </c>
      <c r="D96" s="123" t="s">
        <v>896</v>
      </c>
      <c r="G96" s="123" t="s">
        <v>12</v>
      </c>
      <c r="H96" s="123">
        <v>7850</v>
      </c>
      <c r="J96" s="336"/>
      <c r="K96" s="336"/>
    </row>
    <row r="97" spans="2:22" x14ac:dyDescent="0.2">
      <c r="B97" s="268">
        <v>10</v>
      </c>
      <c r="C97" s="269" t="s">
        <v>35</v>
      </c>
      <c r="D97" s="123" t="s">
        <v>897</v>
      </c>
      <c r="G97" s="123" t="s">
        <v>912</v>
      </c>
      <c r="H97" s="123">
        <v>7850</v>
      </c>
      <c r="J97" s="336"/>
      <c r="K97" s="336"/>
    </row>
    <row r="98" spans="2:22" x14ac:dyDescent="0.2">
      <c r="B98" s="268">
        <v>12</v>
      </c>
      <c r="C98" s="269" t="s">
        <v>35</v>
      </c>
      <c r="D98" s="123" t="s">
        <v>898</v>
      </c>
      <c r="G98" s="123" t="s">
        <v>232</v>
      </c>
      <c r="H98" s="123">
        <v>7850</v>
      </c>
      <c r="J98" s="336"/>
      <c r="K98" s="336"/>
    </row>
    <row r="99" spans="2:22" x14ac:dyDescent="0.2">
      <c r="B99" s="268">
        <v>15</v>
      </c>
      <c r="C99" s="269" t="s">
        <v>35</v>
      </c>
      <c r="D99" s="123" t="s">
        <v>899</v>
      </c>
      <c r="G99" s="132" t="s">
        <v>913</v>
      </c>
      <c r="H99" s="123">
        <v>8000</v>
      </c>
    </row>
    <row r="100" spans="2:22" x14ac:dyDescent="0.2">
      <c r="B100" s="268">
        <v>18</v>
      </c>
      <c r="C100" s="269" t="s">
        <v>35</v>
      </c>
      <c r="D100" s="123" t="s">
        <v>900</v>
      </c>
      <c r="G100" s="132" t="s">
        <v>37</v>
      </c>
      <c r="H100" s="123">
        <v>8000</v>
      </c>
    </row>
    <row r="101" spans="2:22" x14ac:dyDescent="0.2">
      <c r="B101" s="268">
        <v>20</v>
      </c>
      <c r="C101" s="269" t="s">
        <v>35</v>
      </c>
      <c r="D101" s="123" t="s">
        <v>901</v>
      </c>
    </row>
    <row r="102" spans="2:22" x14ac:dyDescent="0.2">
      <c r="B102" s="268">
        <v>22</v>
      </c>
      <c r="C102" s="269" t="s">
        <v>35</v>
      </c>
      <c r="D102" s="123" t="s">
        <v>902</v>
      </c>
    </row>
    <row r="103" spans="2:22" x14ac:dyDescent="0.2">
      <c r="B103" s="268">
        <v>25</v>
      </c>
      <c r="C103" s="269" t="s">
        <v>35</v>
      </c>
      <c r="D103" s="123" t="s">
        <v>903</v>
      </c>
      <c r="G103" s="354">
        <f>B94</f>
        <v>5</v>
      </c>
      <c r="H103" s="355">
        <f>G103*2</f>
        <v>10</v>
      </c>
    </row>
    <row r="104" spans="2:22" x14ac:dyDescent="0.2">
      <c r="B104" s="268">
        <v>28</v>
      </c>
      <c r="C104" s="269" t="s">
        <v>35</v>
      </c>
      <c r="D104" s="123" t="s">
        <v>904</v>
      </c>
    </row>
    <row r="105" spans="2:22" x14ac:dyDescent="0.2">
      <c r="B105" s="268">
        <v>30</v>
      </c>
      <c r="C105" s="269" t="s">
        <v>35</v>
      </c>
      <c r="D105" s="123" t="s">
        <v>905</v>
      </c>
    </row>
    <row r="106" spans="2:22" x14ac:dyDescent="0.2">
      <c r="B106" s="268">
        <v>35</v>
      </c>
      <c r="C106" s="269" t="s">
        <v>35</v>
      </c>
      <c r="D106" s="123" t="s">
        <v>906</v>
      </c>
    </row>
    <row r="107" spans="2:22" x14ac:dyDescent="0.2">
      <c r="B107" s="268">
        <v>40</v>
      </c>
      <c r="C107" s="269" t="s">
        <v>35</v>
      </c>
      <c r="D107" s="123" t="s">
        <v>907</v>
      </c>
    </row>
    <row r="108" spans="2:22" x14ac:dyDescent="0.2">
      <c r="B108" s="268">
        <v>50</v>
      </c>
      <c r="C108" s="269" t="s">
        <v>35</v>
      </c>
      <c r="D108" s="123" t="s">
        <v>908</v>
      </c>
    </row>
    <row r="111" spans="2:22" x14ac:dyDescent="0.2">
      <c r="B111" s="436" t="s">
        <v>918</v>
      </c>
      <c r="C111" s="436"/>
      <c r="D111" s="436"/>
      <c r="E111" s="436"/>
      <c r="F111" s="436"/>
      <c r="G111" s="436"/>
      <c r="H111" s="436"/>
      <c r="I111" s="436"/>
      <c r="J111" s="436"/>
      <c r="K111" s="436"/>
      <c r="L111" s="436"/>
      <c r="M111" s="436"/>
      <c r="N111" s="436"/>
      <c r="O111" s="436"/>
      <c r="P111" s="436"/>
      <c r="Q111" s="436"/>
      <c r="R111" s="436"/>
      <c r="S111" s="436"/>
      <c r="T111" s="436"/>
      <c r="U111" s="436"/>
      <c r="V111" s="436"/>
    </row>
    <row r="112" spans="2:22" x14ac:dyDescent="0.2"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4"/>
      <c r="U112" s="144"/>
      <c r="V112" s="144"/>
    </row>
    <row r="113" spans="2:22" ht="14.25" x14ac:dyDescent="0.2">
      <c r="B113" s="445" t="s">
        <v>919</v>
      </c>
      <c r="C113" s="312" t="s">
        <v>962</v>
      </c>
      <c r="D113" s="312" t="s">
        <v>963</v>
      </c>
      <c r="E113" s="312" t="s">
        <v>964</v>
      </c>
      <c r="F113" s="312" t="s">
        <v>965</v>
      </c>
      <c r="G113" s="312" t="s">
        <v>966</v>
      </c>
      <c r="H113" s="312" t="s">
        <v>967</v>
      </c>
      <c r="I113" s="312" t="s">
        <v>968</v>
      </c>
      <c r="J113" s="313" t="s">
        <v>969</v>
      </c>
      <c r="K113" s="313" t="s">
        <v>970</v>
      </c>
      <c r="L113" s="313" t="s">
        <v>971</v>
      </c>
      <c r="M113" s="313" t="s">
        <v>972</v>
      </c>
      <c r="N113" s="312" t="s">
        <v>920</v>
      </c>
      <c r="O113" s="313" t="s">
        <v>973</v>
      </c>
      <c r="P113" s="313" t="s">
        <v>974</v>
      </c>
      <c r="Q113" s="312" t="s">
        <v>975</v>
      </c>
      <c r="R113" s="312" t="s">
        <v>976</v>
      </c>
      <c r="S113" s="314" t="s">
        <v>977</v>
      </c>
      <c r="T113" s="312" t="s">
        <v>978</v>
      </c>
      <c r="U113" s="312" t="s">
        <v>979</v>
      </c>
      <c r="V113" s="314" t="s">
        <v>921</v>
      </c>
    </row>
    <row r="114" spans="2:22" ht="14.25" x14ac:dyDescent="0.2">
      <c r="B114" s="445"/>
      <c r="C114" s="315" t="s">
        <v>922</v>
      </c>
      <c r="D114" s="315" t="s">
        <v>922</v>
      </c>
      <c r="E114" s="315" t="s">
        <v>922</v>
      </c>
      <c r="F114" s="315" t="s">
        <v>922</v>
      </c>
      <c r="G114" s="315" t="s">
        <v>922</v>
      </c>
      <c r="H114" s="315" t="s">
        <v>922</v>
      </c>
      <c r="I114" s="315" t="s">
        <v>922</v>
      </c>
      <c r="J114" s="315" t="s">
        <v>980</v>
      </c>
      <c r="K114" s="315" t="s">
        <v>980</v>
      </c>
      <c r="L114" s="315" t="s">
        <v>980</v>
      </c>
      <c r="M114" s="315" t="s">
        <v>980</v>
      </c>
      <c r="N114" s="315" t="s">
        <v>923</v>
      </c>
      <c r="O114" s="315" t="s">
        <v>980</v>
      </c>
      <c r="P114" s="315" t="s">
        <v>980</v>
      </c>
      <c r="Q114" s="315" t="s">
        <v>923</v>
      </c>
      <c r="R114" s="315" t="s">
        <v>923</v>
      </c>
      <c r="S114" s="315" t="s">
        <v>923</v>
      </c>
      <c r="T114" s="315" t="s">
        <v>922</v>
      </c>
      <c r="U114" s="315" t="s">
        <v>922</v>
      </c>
      <c r="V114" s="315" t="s">
        <v>981</v>
      </c>
    </row>
    <row r="115" spans="2:22" x14ac:dyDescent="0.2">
      <c r="B115" s="312" t="s">
        <v>924</v>
      </c>
      <c r="C115" s="292">
        <v>12</v>
      </c>
      <c r="D115" s="292">
        <v>15</v>
      </c>
      <c r="E115" s="292">
        <f t="shared" ref="E115:E124" si="0">C115+8</f>
        <v>20</v>
      </c>
      <c r="F115" s="316">
        <f t="shared" ref="F115:F123" si="1">0.3*C115^(2/3)</f>
        <v>1.5724448365253381</v>
      </c>
      <c r="G115" s="316">
        <f t="shared" ref="G115:G124" si="2">0.7*F115</f>
        <v>1.1007113855677366</v>
      </c>
      <c r="H115" s="316">
        <f t="shared" ref="H115:H124" si="3">1.3*F115</f>
        <v>2.0441782874829397</v>
      </c>
      <c r="I115" s="317">
        <f t="shared" ref="I115:I124" si="4">22*(E115/10)^0.3</f>
        <v>27.085177093588158</v>
      </c>
      <c r="J115" s="316">
        <v>1.8</v>
      </c>
      <c r="K115" s="316">
        <v>3.5</v>
      </c>
      <c r="L115" s="316">
        <v>2</v>
      </c>
      <c r="M115" s="316">
        <v>3.5</v>
      </c>
      <c r="N115" s="316">
        <v>2</v>
      </c>
      <c r="O115" s="318">
        <v>1.75</v>
      </c>
      <c r="P115" s="316">
        <v>3.5</v>
      </c>
      <c r="Q115" s="316">
        <v>1</v>
      </c>
      <c r="R115" s="316">
        <v>1</v>
      </c>
      <c r="S115" s="316">
        <v>1.5</v>
      </c>
      <c r="T115" s="316">
        <f t="shared" ref="T115:T124" si="5">Q115*C115/S115</f>
        <v>8</v>
      </c>
      <c r="U115" s="316">
        <f t="shared" ref="U115:U124" si="6">R115*G115/S115</f>
        <v>0.73380759037849108</v>
      </c>
      <c r="V115" s="292">
        <v>1.2E-5</v>
      </c>
    </row>
    <row r="116" spans="2:22" x14ac:dyDescent="0.2">
      <c r="B116" s="312" t="s">
        <v>925</v>
      </c>
      <c r="C116" s="292">
        <v>16</v>
      </c>
      <c r="D116" s="292">
        <v>20</v>
      </c>
      <c r="E116" s="292">
        <f t="shared" si="0"/>
        <v>24</v>
      </c>
      <c r="F116" s="316">
        <f t="shared" si="1"/>
        <v>1.9048812623618392</v>
      </c>
      <c r="G116" s="316">
        <f t="shared" si="2"/>
        <v>1.3334168836532874</v>
      </c>
      <c r="H116" s="316">
        <f t="shared" si="3"/>
        <v>2.4763456410703912</v>
      </c>
      <c r="I116" s="317">
        <f t="shared" si="4"/>
        <v>28.607904894961401</v>
      </c>
      <c r="J116" s="316">
        <v>1.9</v>
      </c>
      <c r="K116" s="316">
        <v>3.5</v>
      </c>
      <c r="L116" s="316">
        <v>2</v>
      </c>
      <c r="M116" s="316">
        <v>3.5</v>
      </c>
      <c r="N116" s="316">
        <v>2</v>
      </c>
      <c r="O116" s="318">
        <v>1.75</v>
      </c>
      <c r="P116" s="316">
        <v>3.5</v>
      </c>
      <c r="Q116" s="316">
        <v>1</v>
      </c>
      <c r="R116" s="316">
        <v>1</v>
      </c>
      <c r="S116" s="316">
        <v>1.5</v>
      </c>
      <c r="T116" s="316">
        <f t="shared" si="5"/>
        <v>10.666666666666666</v>
      </c>
      <c r="U116" s="316">
        <f t="shared" si="6"/>
        <v>0.88894458910219154</v>
      </c>
      <c r="V116" s="292">
        <v>1.2E-5</v>
      </c>
    </row>
    <row r="117" spans="2:22" x14ac:dyDescent="0.2">
      <c r="B117" s="312" t="s">
        <v>926</v>
      </c>
      <c r="C117" s="292">
        <v>20</v>
      </c>
      <c r="D117" s="292">
        <v>25</v>
      </c>
      <c r="E117" s="292">
        <f t="shared" si="0"/>
        <v>28</v>
      </c>
      <c r="F117" s="316">
        <f t="shared" si="1"/>
        <v>2.2104188991842313</v>
      </c>
      <c r="G117" s="316">
        <f t="shared" si="2"/>
        <v>1.5472932294289619</v>
      </c>
      <c r="H117" s="316">
        <f t="shared" si="3"/>
        <v>2.8735445689395007</v>
      </c>
      <c r="I117" s="317">
        <f t="shared" si="4"/>
        <v>29.961951054640309</v>
      </c>
      <c r="J117" s="316">
        <v>2</v>
      </c>
      <c r="K117" s="316">
        <v>3.5</v>
      </c>
      <c r="L117" s="316">
        <v>2</v>
      </c>
      <c r="M117" s="316">
        <v>3.5</v>
      </c>
      <c r="N117" s="316">
        <v>2</v>
      </c>
      <c r="O117" s="318">
        <v>1.75</v>
      </c>
      <c r="P117" s="316">
        <v>3.5</v>
      </c>
      <c r="Q117" s="316">
        <v>1</v>
      </c>
      <c r="R117" s="316">
        <v>1</v>
      </c>
      <c r="S117" s="316">
        <v>1.5</v>
      </c>
      <c r="T117" s="316">
        <f t="shared" si="5"/>
        <v>13.333333333333334</v>
      </c>
      <c r="U117" s="316">
        <f t="shared" si="6"/>
        <v>1.031528819619308</v>
      </c>
      <c r="V117" s="292">
        <v>1.2E-5</v>
      </c>
    </row>
    <row r="118" spans="2:22" x14ac:dyDescent="0.2">
      <c r="B118" s="312" t="s">
        <v>927</v>
      </c>
      <c r="C118" s="292">
        <v>25</v>
      </c>
      <c r="D118" s="292">
        <v>30</v>
      </c>
      <c r="E118" s="292">
        <f t="shared" si="0"/>
        <v>33</v>
      </c>
      <c r="F118" s="316">
        <f t="shared" si="1"/>
        <v>2.5649639200150443</v>
      </c>
      <c r="G118" s="316">
        <f t="shared" si="2"/>
        <v>1.7954747440105308</v>
      </c>
      <c r="H118" s="316">
        <f t="shared" si="3"/>
        <v>3.3344530960195575</v>
      </c>
      <c r="I118" s="317">
        <f t="shared" si="4"/>
        <v>31.475806210019346</v>
      </c>
      <c r="J118" s="316">
        <v>2.1</v>
      </c>
      <c r="K118" s="316">
        <v>3.5</v>
      </c>
      <c r="L118" s="316">
        <v>2</v>
      </c>
      <c r="M118" s="316">
        <v>3.5</v>
      </c>
      <c r="N118" s="316">
        <v>2</v>
      </c>
      <c r="O118" s="318">
        <v>1.75</v>
      </c>
      <c r="P118" s="316">
        <v>3.5</v>
      </c>
      <c r="Q118" s="316">
        <v>1</v>
      </c>
      <c r="R118" s="316">
        <v>1</v>
      </c>
      <c r="S118" s="316">
        <v>1.5</v>
      </c>
      <c r="T118" s="316">
        <f t="shared" si="5"/>
        <v>16.666666666666668</v>
      </c>
      <c r="U118" s="316">
        <f t="shared" si="6"/>
        <v>1.1969831626736871</v>
      </c>
      <c r="V118" s="292">
        <v>1.2E-5</v>
      </c>
    </row>
    <row r="119" spans="2:22" x14ac:dyDescent="0.2">
      <c r="B119" s="312" t="s">
        <v>928</v>
      </c>
      <c r="C119" s="292">
        <v>30</v>
      </c>
      <c r="D119" s="292">
        <v>37</v>
      </c>
      <c r="E119" s="292">
        <f t="shared" si="0"/>
        <v>38</v>
      </c>
      <c r="F119" s="316">
        <f t="shared" si="1"/>
        <v>2.896468153816889</v>
      </c>
      <c r="G119" s="316">
        <f t="shared" si="2"/>
        <v>2.0275277076718221</v>
      </c>
      <c r="H119" s="316">
        <f t="shared" si="3"/>
        <v>3.765408599961956</v>
      </c>
      <c r="I119" s="317">
        <f t="shared" si="4"/>
        <v>32.836568031330792</v>
      </c>
      <c r="J119" s="316">
        <v>2.2000000000000002</v>
      </c>
      <c r="K119" s="316">
        <v>3.5</v>
      </c>
      <c r="L119" s="316">
        <v>2</v>
      </c>
      <c r="M119" s="316">
        <v>3.5</v>
      </c>
      <c r="N119" s="316">
        <v>2</v>
      </c>
      <c r="O119" s="318">
        <v>1.75</v>
      </c>
      <c r="P119" s="316">
        <v>3.5</v>
      </c>
      <c r="Q119" s="316">
        <v>1</v>
      </c>
      <c r="R119" s="316">
        <v>1</v>
      </c>
      <c r="S119" s="316">
        <v>1.5</v>
      </c>
      <c r="T119" s="316">
        <f t="shared" si="5"/>
        <v>20</v>
      </c>
      <c r="U119" s="316">
        <f t="shared" si="6"/>
        <v>1.3516851384478814</v>
      </c>
      <c r="V119" s="292">
        <v>1.2E-5</v>
      </c>
    </row>
    <row r="120" spans="2:22" x14ac:dyDescent="0.2">
      <c r="B120" s="312" t="s">
        <v>929</v>
      </c>
      <c r="C120" s="292">
        <v>35</v>
      </c>
      <c r="D120" s="292">
        <v>45</v>
      </c>
      <c r="E120" s="292">
        <f t="shared" si="0"/>
        <v>43</v>
      </c>
      <c r="F120" s="316">
        <f t="shared" si="1"/>
        <v>3.2099624416952368</v>
      </c>
      <c r="G120" s="316">
        <f t="shared" si="2"/>
        <v>2.2469737091866655</v>
      </c>
      <c r="H120" s="316">
        <f t="shared" si="3"/>
        <v>4.1729511742038081</v>
      </c>
      <c r="I120" s="317">
        <f t="shared" si="4"/>
        <v>34.077146199189329</v>
      </c>
      <c r="J120" s="316">
        <v>2.25</v>
      </c>
      <c r="K120" s="316">
        <v>3.5</v>
      </c>
      <c r="L120" s="316">
        <v>2</v>
      </c>
      <c r="M120" s="316">
        <v>3.5</v>
      </c>
      <c r="N120" s="316">
        <v>2</v>
      </c>
      <c r="O120" s="318">
        <v>1.75</v>
      </c>
      <c r="P120" s="316">
        <v>3.5</v>
      </c>
      <c r="Q120" s="316">
        <v>1</v>
      </c>
      <c r="R120" s="316">
        <v>1</v>
      </c>
      <c r="S120" s="316">
        <v>1.5</v>
      </c>
      <c r="T120" s="316">
        <f t="shared" si="5"/>
        <v>23.333333333333332</v>
      </c>
      <c r="U120" s="316">
        <f t="shared" si="6"/>
        <v>1.4979824727911104</v>
      </c>
      <c r="V120" s="292">
        <v>1.2E-5</v>
      </c>
    </row>
    <row r="121" spans="2:22" x14ac:dyDescent="0.2">
      <c r="B121" s="312" t="s">
        <v>930</v>
      </c>
      <c r="C121" s="292">
        <v>40</v>
      </c>
      <c r="D121" s="292">
        <v>50</v>
      </c>
      <c r="E121" s="292">
        <f t="shared" si="0"/>
        <v>48</v>
      </c>
      <c r="F121" s="316">
        <f t="shared" si="1"/>
        <v>3.5088212858554391</v>
      </c>
      <c r="G121" s="316">
        <f t="shared" si="2"/>
        <v>2.4561749000988073</v>
      </c>
      <c r="H121" s="316">
        <f t="shared" si="3"/>
        <v>4.5614676716120712</v>
      </c>
      <c r="I121" s="317">
        <f t="shared" si="4"/>
        <v>35.220462288934414</v>
      </c>
      <c r="J121" s="318">
        <v>2.35</v>
      </c>
      <c r="K121" s="316">
        <v>3.5</v>
      </c>
      <c r="L121" s="316">
        <v>2</v>
      </c>
      <c r="M121" s="316">
        <v>3.5</v>
      </c>
      <c r="N121" s="316">
        <v>2</v>
      </c>
      <c r="O121" s="318">
        <v>1.75</v>
      </c>
      <c r="P121" s="316">
        <v>3.5</v>
      </c>
      <c r="Q121" s="316">
        <v>1</v>
      </c>
      <c r="R121" s="316">
        <v>1</v>
      </c>
      <c r="S121" s="316">
        <v>1.5</v>
      </c>
      <c r="T121" s="316">
        <f t="shared" si="5"/>
        <v>26.666666666666668</v>
      </c>
      <c r="U121" s="316">
        <f t="shared" si="6"/>
        <v>1.637449933399205</v>
      </c>
      <c r="V121" s="292">
        <v>1.2E-5</v>
      </c>
    </row>
    <row r="122" spans="2:22" x14ac:dyDescent="0.2">
      <c r="B122" s="312" t="s">
        <v>931</v>
      </c>
      <c r="C122" s="292">
        <v>45</v>
      </c>
      <c r="D122" s="292">
        <v>55</v>
      </c>
      <c r="E122" s="292">
        <f t="shared" si="0"/>
        <v>53</v>
      </c>
      <c r="F122" s="316">
        <f t="shared" si="1"/>
        <v>3.7954469938578708</v>
      </c>
      <c r="G122" s="316">
        <f t="shared" si="2"/>
        <v>2.6568128957005093</v>
      </c>
      <c r="H122" s="316">
        <f t="shared" si="3"/>
        <v>4.9340810920152318</v>
      </c>
      <c r="I122" s="317">
        <f t="shared" si="4"/>
        <v>36.283188218914134</v>
      </c>
      <c r="J122" s="316">
        <v>2.4</v>
      </c>
      <c r="K122" s="316">
        <v>3.5</v>
      </c>
      <c r="L122" s="316">
        <v>2</v>
      </c>
      <c r="M122" s="316">
        <v>3.5</v>
      </c>
      <c r="N122" s="316">
        <v>2</v>
      </c>
      <c r="O122" s="318">
        <v>1.75</v>
      </c>
      <c r="P122" s="316">
        <v>3.5</v>
      </c>
      <c r="Q122" s="316">
        <v>1</v>
      </c>
      <c r="R122" s="316">
        <v>1</v>
      </c>
      <c r="S122" s="316">
        <v>1.5</v>
      </c>
      <c r="T122" s="316">
        <f t="shared" si="5"/>
        <v>30</v>
      </c>
      <c r="U122" s="316">
        <f t="shared" si="6"/>
        <v>1.7712085971336728</v>
      </c>
      <c r="V122" s="292">
        <v>1.2E-5</v>
      </c>
    </row>
    <row r="123" spans="2:22" x14ac:dyDescent="0.2">
      <c r="B123" s="312" t="s">
        <v>932</v>
      </c>
      <c r="C123" s="292">
        <v>50</v>
      </c>
      <c r="D123" s="292">
        <v>60</v>
      </c>
      <c r="E123" s="292">
        <f t="shared" si="0"/>
        <v>58</v>
      </c>
      <c r="F123" s="316">
        <f t="shared" si="1"/>
        <v>4.0716264248923588</v>
      </c>
      <c r="G123" s="316">
        <f t="shared" si="2"/>
        <v>2.8501384974246511</v>
      </c>
      <c r="H123" s="316">
        <f t="shared" si="3"/>
        <v>5.2931143523600666</v>
      </c>
      <c r="I123" s="317">
        <f t="shared" si="4"/>
        <v>37.277869091614654</v>
      </c>
      <c r="J123" s="318">
        <v>2.4500000000000002</v>
      </c>
      <c r="K123" s="316">
        <v>3.5</v>
      </c>
      <c r="L123" s="316">
        <v>2</v>
      </c>
      <c r="M123" s="316">
        <v>3.5</v>
      </c>
      <c r="N123" s="316">
        <v>2</v>
      </c>
      <c r="O123" s="318">
        <v>1.75</v>
      </c>
      <c r="P123" s="316">
        <v>3.5</v>
      </c>
      <c r="Q123" s="316">
        <v>1</v>
      </c>
      <c r="R123" s="316">
        <v>1</v>
      </c>
      <c r="S123" s="316">
        <v>1.5</v>
      </c>
      <c r="T123" s="316">
        <f t="shared" si="5"/>
        <v>33.333333333333336</v>
      </c>
      <c r="U123" s="316">
        <f t="shared" si="6"/>
        <v>1.900092331616434</v>
      </c>
      <c r="V123" s="292">
        <v>1.2E-5</v>
      </c>
    </row>
    <row r="124" spans="2:22" x14ac:dyDescent="0.2">
      <c r="B124" s="312" t="s">
        <v>933</v>
      </c>
      <c r="C124" s="292">
        <v>55</v>
      </c>
      <c r="D124" s="292">
        <v>67</v>
      </c>
      <c r="E124" s="292">
        <f t="shared" si="0"/>
        <v>63</v>
      </c>
      <c r="F124" s="316">
        <f>2.12*LN(1+(E124/10))</f>
        <v>4.214293618087213</v>
      </c>
      <c r="G124" s="316">
        <f t="shared" si="2"/>
        <v>2.950005532661049</v>
      </c>
      <c r="H124" s="316">
        <f t="shared" si="3"/>
        <v>5.4785817035133775</v>
      </c>
      <c r="I124" s="317">
        <f t="shared" si="4"/>
        <v>38.214206461639002</v>
      </c>
      <c r="J124" s="316">
        <v>2.5</v>
      </c>
      <c r="K124" s="316">
        <v>3.2</v>
      </c>
      <c r="L124" s="316">
        <v>2.2000000000000002</v>
      </c>
      <c r="M124" s="316">
        <v>3.1</v>
      </c>
      <c r="N124" s="318">
        <v>1.75</v>
      </c>
      <c r="O124" s="316">
        <v>1.8</v>
      </c>
      <c r="P124" s="316">
        <v>3.1</v>
      </c>
      <c r="Q124" s="316">
        <v>1</v>
      </c>
      <c r="R124" s="316">
        <v>1</v>
      </c>
      <c r="S124" s="316">
        <v>1.5</v>
      </c>
      <c r="T124" s="316">
        <f t="shared" si="5"/>
        <v>36.666666666666664</v>
      </c>
      <c r="U124" s="316">
        <f t="shared" si="6"/>
        <v>1.9666703551073661</v>
      </c>
      <c r="V124" s="292">
        <v>1.2E-5</v>
      </c>
    </row>
    <row r="125" spans="2:22" x14ac:dyDescent="0.2">
      <c r="B125" s="319"/>
      <c r="C125" s="320"/>
      <c r="D125" s="320"/>
      <c r="E125" s="320"/>
      <c r="F125" s="321"/>
      <c r="G125" s="321"/>
      <c r="H125" s="321"/>
      <c r="I125" s="322"/>
      <c r="J125" s="321"/>
      <c r="K125" s="321"/>
      <c r="L125" s="321"/>
      <c r="M125" s="321"/>
      <c r="N125" s="323"/>
      <c r="O125" s="321"/>
      <c r="P125" s="321"/>
      <c r="Q125" s="321"/>
      <c r="R125" s="321"/>
      <c r="S125" s="321"/>
      <c r="T125" s="321"/>
      <c r="U125" s="321"/>
      <c r="V125" s="320"/>
    </row>
    <row r="126" spans="2:22" x14ac:dyDescent="0.2">
      <c r="B126" s="312" t="s">
        <v>934</v>
      </c>
      <c r="C126" s="292">
        <v>60</v>
      </c>
      <c r="D126" s="292">
        <v>75</v>
      </c>
      <c r="E126" s="292">
        <f>C126+8</f>
        <v>68</v>
      </c>
      <c r="F126" s="316">
        <f>2.12*LN(1+(E126/10))</f>
        <v>4.3547423154345584</v>
      </c>
      <c r="G126" s="316">
        <f>0.7*F126</f>
        <v>3.0483196208041905</v>
      </c>
      <c r="H126" s="316">
        <f>1.3*F126</f>
        <v>5.6611650100649262</v>
      </c>
      <c r="I126" s="317">
        <f>22*(E126/10)^0.3</f>
        <v>39.099873708049074</v>
      </c>
      <c r="J126" s="316">
        <v>2.6</v>
      </c>
      <c r="K126" s="316">
        <v>3</v>
      </c>
      <c r="L126" s="316">
        <v>2.2999999999999998</v>
      </c>
      <c r="M126" s="316">
        <v>2.9</v>
      </c>
      <c r="N126" s="316">
        <v>1.6</v>
      </c>
      <c r="O126" s="316">
        <v>1.9</v>
      </c>
      <c r="P126" s="316">
        <v>2.9</v>
      </c>
      <c r="Q126" s="316">
        <v>1</v>
      </c>
      <c r="R126" s="316">
        <v>1</v>
      </c>
      <c r="S126" s="316">
        <v>1.5</v>
      </c>
      <c r="T126" s="316">
        <f>Q126*C126/S126</f>
        <v>40</v>
      </c>
      <c r="U126" s="316">
        <f>R126*G126/S126</f>
        <v>2.0322130805361271</v>
      </c>
      <c r="V126" s="292">
        <v>1.2E-5</v>
      </c>
    </row>
    <row r="127" spans="2:22" x14ac:dyDescent="0.2">
      <c r="B127" s="312" t="s">
        <v>935</v>
      </c>
      <c r="C127" s="292">
        <v>70</v>
      </c>
      <c r="D127" s="292">
        <v>85</v>
      </c>
      <c r="E127" s="292">
        <f>C127+8</f>
        <v>78</v>
      </c>
      <c r="F127" s="316">
        <f>2.12*LN(1+(E127/10))</f>
        <v>4.6104736495464218</v>
      </c>
      <c r="G127" s="316">
        <f>0.7*F127</f>
        <v>3.227331554682495</v>
      </c>
      <c r="H127" s="316">
        <f>1.3*F127</f>
        <v>5.9936157444103486</v>
      </c>
      <c r="I127" s="317">
        <f>22*(E127/10)^0.3</f>
        <v>40.742817784548983</v>
      </c>
      <c r="J127" s="316">
        <v>2.7</v>
      </c>
      <c r="K127" s="316">
        <v>2.8</v>
      </c>
      <c r="L127" s="316">
        <v>2.4</v>
      </c>
      <c r="M127" s="316">
        <v>2.7</v>
      </c>
      <c r="N127" s="318">
        <v>1.45</v>
      </c>
      <c r="O127" s="316">
        <v>2</v>
      </c>
      <c r="P127" s="316">
        <v>2.7</v>
      </c>
      <c r="Q127" s="316">
        <v>1</v>
      </c>
      <c r="R127" s="316">
        <v>1</v>
      </c>
      <c r="S127" s="316">
        <v>1.5</v>
      </c>
      <c r="T127" s="316">
        <f>Q127*C127/S127</f>
        <v>46.666666666666664</v>
      </c>
      <c r="U127" s="316">
        <f>R127*G127/S127</f>
        <v>2.1515543697883301</v>
      </c>
      <c r="V127" s="292">
        <v>1.2E-5</v>
      </c>
    </row>
    <row r="128" spans="2:22" x14ac:dyDescent="0.2">
      <c r="B128" s="312" t="s">
        <v>936</v>
      </c>
      <c r="C128" s="292">
        <v>80</v>
      </c>
      <c r="D128" s="292">
        <v>95</v>
      </c>
      <c r="E128" s="292">
        <f>C128+8</f>
        <v>88</v>
      </c>
      <c r="F128" s="316">
        <f>2.12*LN(1+(E128/10))</f>
        <v>4.8386506576342363</v>
      </c>
      <c r="G128" s="316">
        <f>0.7*F128</f>
        <v>3.3870554603439653</v>
      </c>
      <c r="H128" s="316">
        <f>1.3*F128</f>
        <v>6.2902458549245077</v>
      </c>
      <c r="I128" s="317">
        <f>22*(E128/10)^0.3</f>
        <v>42.244238168935823</v>
      </c>
      <c r="J128" s="316">
        <v>2.8</v>
      </c>
      <c r="K128" s="316">
        <v>2.8</v>
      </c>
      <c r="L128" s="316">
        <v>2.5</v>
      </c>
      <c r="M128" s="316">
        <v>2.6</v>
      </c>
      <c r="N128" s="316">
        <v>1.4</v>
      </c>
      <c r="O128" s="316">
        <v>2.2000000000000002</v>
      </c>
      <c r="P128" s="316">
        <v>2.6</v>
      </c>
      <c r="Q128" s="316">
        <v>1</v>
      </c>
      <c r="R128" s="316">
        <v>1</v>
      </c>
      <c r="S128" s="316">
        <v>1.5</v>
      </c>
      <c r="T128" s="316">
        <f>Q128*C128/S128</f>
        <v>53.333333333333336</v>
      </c>
      <c r="U128" s="316">
        <f>R128*G128/S128</f>
        <v>2.2580369735626435</v>
      </c>
      <c r="V128" s="292">
        <v>1.2E-5</v>
      </c>
    </row>
    <row r="129" spans="2:22" x14ac:dyDescent="0.2">
      <c r="B129" s="312" t="s">
        <v>937</v>
      </c>
      <c r="C129" s="292">
        <v>90</v>
      </c>
      <c r="D129" s="292">
        <v>105</v>
      </c>
      <c r="E129" s="292">
        <f>C129+8</f>
        <v>98</v>
      </c>
      <c r="F129" s="316">
        <f>2.12*LN(1+(E129/10))</f>
        <v>5.0446378043559692</v>
      </c>
      <c r="G129" s="316">
        <f>0.7*F129</f>
        <v>3.531246463049178</v>
      </c>
      <c r="H129" s="316">
        <f>1.3*F129</f>
        <v>6.5580291456627604</v>
      </c>
      <c r="I129" s="317">
        <f>22*(E129/10)^0.3</f>
        <v>43.630531500658059</v>
      </c>
      <c r="J129" s="316">
        <v>2.8</v>
      </c>
      <c r="K129" s="316">
        <v>2.8</v>
      </c>
      <c r="L129" s="316">
        <v>2.6</v>
      </c>
      <c r="M129" s="316">
        <v>2.6</v>
      </c>
      <c r="N129" s="316">
        <v>1.4</v>
      </c>
      <c r="O129" s="316">
        <v>2.2999999999999998</v>
      </c>
      <c r="P129" s="316">
        <v>2.6</v>
      </c>
      <c r="Q129" s="316">
        <v>1</v>
      </c>
      <c r="R129" s="316">
        <v>1</v>
      </c>
      <c r="S129" s="316">
        <v>1.5</v>
      </c>
      <c r="T129" s="316">
        <f>Q129*C129/S129</f>
        <v>60</v>
      </c>
      <c r="U129" s="316">
        <f>R129*G129/S129</f>
        <v>2.3541643086994521</v>
      </c>
      <c r="V129" s="292">
        <v>1.2E-5</v>
      </c>
    </row>
    <row r="132" spans="2:22" x14ac:dyDescent="0.2">
      <c r="B132" s="437" t="s">
        <v>938</v>
      </c>
      <c r="C132" s="439"/>
      <c r="D132" s="439"/>
      <c r="E132" s="439"/>
      <c r="F132" s="438"/>
    </row>
    <row r="134" spans="2:22" ht="15.75" x14ac:dyDescent="0.2">
      <c r="D134" s="295" t="s">
        <v>942</v>
      </c>
      <c r="E134" s="295" t="s">
        <v>943</v>
      </c>
      <c r="F134" s="295" t="s">
        <v>947</v>
      </c>
    </row>
    <row r="135" spans="2:22" ht="15.75" x14ac:dyDescent="0.2">
      <c r="D135" s="300" t="s">
        <v>35</v>
      </c>
      <c r="E135" s="300" t="s">
        <v>35</v>
      </c>
      <c r="F135" s="296" t="s">
        <v>948</v>
      </c>
    </row>
    <row r="136" spans="2:22" x14ac:dyDescent="0.2">
      <c r="B136" s="444" t="s">
        <v>939</v>
      </c>
      <c r="C136" s="446" t="s">
        <v>940</v>
      </c>
      <c r="D136" s="123">
        <v>60</v>
      </c>
      <c r="E136" s="123" t="s">
        <v>944</v>
      </c>
    </row>
    <row r="137" spans="2:22" x14ac:dyDescent="0.2">
      <c r="B137" s="444"/>
      <c r="C137" s="447"/>
      <c r="D137" s="123">
        <v>100</v>
      </c>
      <c r="E137" s="123" t="s">
        <v>944</v>
      </c>
    </row>
    <row r="138" spans="2:22" x14ac:dyDescent="0.2">
      <c r="B138" s="444"/>
      <c r="C138" s="123" t="s">
        <v>941</v>
      </c>
      <c r="D138" s="123">
        <v>300</v>
      </c>
      <c r="E138" s="123">
        <v>200</v>
      </c>
    </row>
    <row r="139" spans="2:22" ht="12.75" customHeight="1" x14ac:dyDescent="0.2">
      <c r="B139" s="443" t="s">
        <v>958</v>
      </c>
      <c r="C139" s="123" t="s">
        <v>917</v>
      </c>
      <c r="D139" s="126">
        <v>200</v>
      </c>
      <c r="E139" s="123">
        <v>178</v>
      </c>
    </row>
    <row r="140" spans="2:22" x14ac:dyDescent="0.2">
      <c r="B140" s="443"/>
      <c r="C140" s="123" t="s">
        <v>916</v>
      </c>
      <c r="D140" s="126">
        <v>300</v>
      </c>
      <c r="E140" s="123">
        <v>219</v>
      </c>
    </row>
    <row r="141" spans="2:22" x14ac:dyDescent="0.2">
      <c r="B141" s="443"/>
      <c r="C141" s="126" t="s">
        <v>946</v>
      </c>
      <c r="D141" s="121"/>
      <c r="E141" s="123">
        <v>254</v>
      </c>
    </row>
    <row r="142" spans="2:22" x14ac:dyDescent="0.2">
      <c r="B142" s="444" t="s">
        <v>945</v>
      </c>
      <c r="C142" s="123" t="s">
        <v>949</v>
      </c>
      <c r="D142" s="126">
        <v>200</v>
      </c>
      <c r="E142" s="123">
        <v>178</v>
      </c>
      <c r="F142" s="123">
        <v>57</v>
      </c>
      <c r="G142" s="123" t="s">
        <v>959</v>
      </c>
    </row>
    <row r="143" spans="2:22" x14ac:dyDescent="0.2">
      <c r="B143" s="444"/>
      <c r="C143" s="123" t="s">
        <v>950</v>
      </c>
      <c r="D143" s="126">
        <v>300</v>
      </c>
      <c r="E143" s="123">
        <v>219</v>
      </c>
      <c r="F143" s="123">
        <v>100</v>
      </c>
    </row>
    <row r="144" spans="2:22" x14ac:dyDescent="0.2">
      <c r="B144" s="444"/>
      <c r="C144" s="123" t="s">
        <v>951</v>
      </c>
      <c r="D144" s="123"/>
      <c r="E144" s="123">
        <v>254</v>
      </c>
      <c r="F144" s="123">
        <v>160</v>
      </c>
    </row>
    <row r="145" spans="2:7" x14ac:dyDescent="0.2">
      <c r="B145" s="444"/>
      <c r="C145" s="123" t="s">
        <v>952</v>
      </c>
      <c r="D145" s="123"/>
      <c r="E145" s="123"/>
      <c r="F145" s="123">
        <v>245</v>
      </c>
    </row>
    <row r="146" spans="2:7" x14ac:dyDescent="0.2">
      <c r="B146" s="444"/>
      <c r="C146" s="123" t="s">
        <v>953</v>
      </c>
      <c r="D146" s="123"/>
      <c r="E146" s="123"/>
      <c r="F146" s="123">
        <v>310</v>
      </c>
    </row>
    <row r="147" spans="2:7" x14ac:dyDescent="0.2">
      <c r="B147" s="444"/>
      <c r="C147" s="123" t="s">
        <v>954</v>
      </c>
      <c r="D147" s="123"/>
      <c r="E147" s="123"/>
      <c r="F147" s="123">
        <v>405</v>
      </c>
    </row>
    <row r="148" spans="2:7" x14ac:dyDescent="0.2">
      <c r="B148" s="444"/>
      <c r="C148" s="123" t="s">
        <v>955</v>
      </c>
      <c r="D148" s="123"/>
      <c r="E148" s="123"/>
      <c r="F148" s="123">
        <v>630</v>
      </c>
    </row>
    <row r="149" spans="2:7" x14ac:dyDescent="0.2">
      <c r="B149" s="444"/>
      <c r="C149" s="123" t="s">
        <v>956</v>
      </c>
      <c r="D149" s="123"/>
      <c r="E149" s="123"/>
      <c r="F149" s="123">
        <v>980</v>
      </c>
    </row>
    <row r="150" spans="2:7" x14ac:dyDescent="0.2">
      <c r="B150" s="444"/>
      <c r="C150" s="123" t="s">
        <v>957</v>
      </c>
      <c r="D150" s="123"/>
      <c r="E150" s="123"/>
      <c r="F150" s="123">
        <v>1758</v>
      </c>
    </row>
    <row r="151" spans="2:7" x14ac:dyDescent="0.2">
      <c r="G151" s="123" t="s">
        <v>960</v>
      </c>
    </row>
  </sheetData>
  <mergeCells count="19">
    <mergeCell ref="B139:B141"/>
    <mergeCell ref="B142:B150"/>
    <mergeCell ref="B132:F132"/>
    <mergeCell ref="B81:L81"/>
    <mergeCell ref="B113:B114"/>
    <mergeCell ref="G91:H91"/>
    <mergeCell ref="B111:V111"/>
    <mergeCell ref="B136:B138"/>
    <mergeCell ref="C136:C137"/>
    <mergeCell ref="T2:Y2"/>
    <mergeCell ref="B2:J2"/>
    <mergeCell ref="B93:C93"/>
    <mergeCell ref="B91:D91"/>
    <mergeCell ref="B16:M16"/>
    <mergeCell ref="B30:M30"/>
    <mergeCell ref="B67:R67"/>
    <mergeCell ref="B44:G44"/>
    <mergeCell ref="J44:O44"/>
    <mergeCell ref="T41:Z41"/>
  </mergeCells>
  <phoneticPr fontId="12" type="noConversion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840"/>
  <sheetViews>
    <sheetView topLeftCell="A70" zoomScale="90" zoomScaleNormal="90" workbookViewId="0">
      <selection activeCell="AD22" sqref="AD22"/>
    </sheetView>
  </sheetViews>
  <sheetFormatPr defaultRowHeight="12.75" x14ac:dyDescent="0.2"/>
  <cols>
    <col min="1" max="1" width="13" customWidth="1"/>
    <col min="4" max="4" width="11.7109375" customWidth="1"/>
    <col min="6" max="6" width="11.42578125" customWidth="1"/>
    <col min="7" max="7" width="13.5703125" customWidth="1"/>
    <col min="8" max="8" width="11.5703125" customWidth="1"/>
    <col min="9" max="10" width="11.7109375" customWidth="1"/>
    <col min="11" max="11" width="12.140625" customWidth="1"/>
    <col min="12" max="12" width="11.42578125" customWidth="1"/>
    <col min="13" max="13" width="11.85546875" customWidth="1"/>
    <col min="14" max="14" width="11.42578125" customWidth="1"/>
    <col min="17" max="17" width="11.5703125" customWidth="1"/>
    <col min="21" max="21" width="13.140625" customWidth="1"/>
  </cols>
  <sheetData>
    <row r="1" spans="1:26" ht="30" x14ac:dyDescent="0.4">
      <c r="A1" s="145" t="s">
        <v>239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</row>
    <row r="2" spans="1:26" x14ac:dyDescent="0.2">
      <c r="A2" s="147"/>
      <c r="B2" s="148" t="s">
        <v>222</v>
      </c>
      <c r="C2" s="449" t="s">
        <v>240</v>
      </c>
      <c r="D2" s="449"/>
      <c r="E2" s="449"/>
      <c r="F2" s="449"/>
      <c r="G2" s="449"/>
      <c r="H2" s="449"/>
      <c r="I2" s="149" t="s">
        <v>241</v>
      </c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1"/>
      <c r="U2" s="152"/>
    </row>
    <row r="3" spans="1:26" ht="15.75" x14ac:dyDescent="0.2">
      <c r="A3" s="153"/>
      <c r="B3" s="148" t="s">
        <v>242</v>
      </c>
      <c r="C3" s="149" t="s">
        <v>243</v>
      </c>
      <c r="D3" s="150" t="s">
        <v>133</v>
      </c>
      <c r="E3" s="150" t="s">
        <v>244</v>
      </c>
      <c r="F3" s="150" t="s">
        <v>245</v>
      </c>
      <c r="G3" s="150" t="s">
        <v>246</v>
      </c>
      <c r="H3" s="154" t="s">
        <v>247</v>
      </c>
      <c r="I3" s="149" t="s">
        <v>248</v>
      </c>
      <c r="J3" s="150" t="s">
        <v>249</v>
      </c>
      <c r="K3" s="150" t="s">
        <v>250</v>
      </c>
      <c r="L3" s="150" t="s">
        <v>251</v>
      </c>
      <c r="M3" s="150" t="s">
        <v>252</v>
      </c>
      <c r="N3" s="154" t="s">
        <v>253</v>
      </c>
      <c r="O3" s="155" t="s">
        <v>254</v>
      </c>
      <c r="P3" s="149" t="s">
        <v>255</v>
      </c>
      <c r="Q3" s="150" t="s">
        <v>256</v>
      </c>
      <c r="R3" s="150" t="s">
        <v>257</v>
      </c>
      <c r="S3" s="154" t="s">
        <v>258</v>
      </c>
      <c r="T3" s="150" t="s">
        <v>259</v>
      </c>
      <c r="U3" s="154" t="s">
        <v>260</v>
      </c>
    </row>
    <row r="4" spans="1:26" ht="14.25" x14ac:dyDescent="0.2">
      <c r="A4" s="153"/>
      <c r="B4" s="156" t="s">
        <v>261</v>
      </c>
      <c r="C4" s="157" t="s">
        <v>35</v>
      </c>
      <c r="D4" s="158" t="s">
        <v>35</v>
      </c>
      <c r="E4" s="158" t="s">
        <v>35</v>
      </c>
      <c r="F4" s="158" t="s">
        <v>35</v>
      </c>
      <c r="G4" s="158" t="s">
        <v>35</v>
      </c>
      <c r="H4" s="159" t="s">
        <v>35</v>
      </c>
      <c r="I4" s="157" t="s">
        <v>262</v>
      </c>
      <c r="J4" s="158" t="s">
        <v>263</v>
      </c>
      <c r="K4" s="158" t="s">
        <v>264</v>
      </c>
      <c r="L4" s="158" t="s">
        <v>265</v>
      </c>
      <c r="M4" s="158" t="s">
        <v>265</v>
      </c>
      <c r="N4" s="159" t="s">
        <v>35</v>
      </c>
      <c r="O4" s="160" t="s">
        <v>266</v>
      </c>
      <c r="P4" s="157" t="s">
        <v>264</v>
      </c>
      <c r="Q4" s="158" t="s">
        <v>265</v>
      </c>
      <c r="R4" s="158" t="s">
        <v>265</v>
      </c>
      <c r="S4" s="159" t="s">
        <v>35</v>
      </c>
      <c r="T4" s="158" t="s">
        <v>264</v>
      </c>
      <c r="U4" s="159" t="s">
        <v>267</v>
      </c>
    </row>
    <row r="5" spans="1:26" ht="15" thickBot="1" x14ac:dyDescent="0.25">
      <c r="A5" s="161" t="s">
        <v>268</v>
      </c>
      <c r="B5" s="162"/>
      <c r="C5" s="163"/>
      <c r="D5" s="164"/>
      <c r="E5" s="164"/>
      <c r="F5" s="164"/>
      <c r="G5" s="164"/>
      <c r="H5" s="165"/>
      <c r="I5" s="163" t="s">
        <v>269</v>
      </c>
      <c r="J5" s="164"/>
      <c r="K5" s="164" t="s">
        <v>270</v>
      </c>
      <c r="L5" s="164" t="s">
        <v>269</v>
      </c>
      <c r="M5" s="164" t="s">
        <v>269</v>
      </c>
      <c r="N5" s="165"/>
      <c r="O5" s="166" t="s">
        <v>269</v>
      </c>
      <c r="P5" s="163" t="s">
        <v>269</v>
      </c>
      <c r="Q5" s="164" t="s">
        <v>269</v>
      </c>
      <c r="R5" s="164" t="s">
        <v>269</v>
      </c>
      <c r="S5" s="165"/>
      <c r="T5" s="164" t="s">
        <v>269</v>
      </c>
      <c r="U5" s="165" t="s">
        <v>271</v>
      </c>
    </row>
    <row r="6" spans="1:26" x14ac:dyDescent="0.2">
      <c r="A6" s="167" t="s">
        <v>70</v>
      </c>
      <c r="B6" s="168">
        <v>6</v>
      </c>
      <c r="C6" s="157">
        <v>80</v>
      </c>
      <c r="D6" s="158">
        <v>46</v>
      </c>
      <c r="E6" s="169">
        <v>3.8</v>
      </c>
      <c r="F6" s="169">
        <v>5.2</v>
      </c>
      <c r="G6" s="158">
        <v>5</v>
      </c>
      <c r="H6" s="170">
        <f t="shared" ref="H6:H23" si="0">C6-2*(F6+G6)</f>
        <v>59.6</v>
      </c>
      <c r="I6" s="171">
        <f t="shared" ref="I6:I23" si="1">(2*D6*F6+(C6-2*F6)*E6+(4-PI())*G6^2)*10^-3</f>
        <v>0.76434018366025525</v>
      </c>
      <c r="J6" s="172">
        <v>0.35799999999999998</v>
      </c>
      <c r="K6" s="173">
        <f t="shared" ref="K6:K23" si="2">(1/12*(D6*C6^3-(D6-E6)*(C6-2*F6)^3)+0.03018*G6^4+0.2146*(C6-2*F6-0.4467*G6)^2*G6^2)*10^-6</f>
        <v>0.80137661372053814</v>
      </c>
      <c r="L6" s="169">
        <f t="shared" ref="L6:L23" si="3">((2*K6*10^6)/C6)*10^-3</f>
        <v>20.034415343013453</v>
      </c>
      <c r="M6" s="174">
        <f t="shared" ref="M6:M23" si="4">(D6*F6*(C6-F6)+0.25*(C6-2*F6)^2*E6+0.4292*(C6-2*F6-0.4467*G6)*G6^2)*10^-3</f>
        <v>23.216954544999997</v>
      </c>
      <c r="N6" s="170">
        <f t="shared" ref="N6:N23" si="5">SQRT((K6*10^6)/(I6*10^3))</f>
        <v>32.37986144372497</v>
      </c>
      <c r="O6" s="175">
        <f t="shared" ref="O6:O23" si="6">((I6*10^3)-2*D6*F6+(E6+2*G6)*F6)*10^-3</f>
        <v>0.35770018366025519</v>
      </c>
      <c r="P6" s="176">
        <f t="shared" ref="P6:P23" si="7">(1/12*(2*F6*D6^3+(C6-2*F6)*E6^3)+0.2146*(E6+0.4467*G6)^2*G6^2)*10^-3</f>
        <v>84.871427017537926</v>
      </c>
      <c r="Q6" s="174">
        <f t="shared" ref="Q6:Q23" si="8">2*P6/D6</f>
        <v>3.6900620442407792</v>
      </c>
      <c r="R6" s="174">
        <f t="shared" ref="R6:R23" si="9">(0.5*F6*D6^2+0.25*(C6-2*F6)*E6^2+0.4292*(E6+0.4467*G6)*G6^2)*10^-3</f>
        <v>5.8175954550000011</v>
      </c>
      <c r="S6" s="170">
        <f t="shared" ref="S6:S23" si="10">SQRT(P6/I6)</f>
        <v>10.537495593682172</v>
      </c>
      <c r="T6" s="177">
        <f t="shared" ref="T6:T23" si="11">(2/3*(D6-0.63*F6)*F6^3+1/3*(C6-2*F6)*E6^3+2*E6/F6*(0.145+0.1*G6/F6)*(((G6+0.5*E6)^2+(G6+F6)^2-G6^2)/(F6+2*G6))^4)*10^-3</f>
        <v>6.9767548894603104</v>
      </c>
      <c r="U6" s="178">
        <f t="shared" ref="U6:U23" si="12">((F6*D6^3)/24*(C6-F6)^2)*10^-9</f>
        <v>0.11799640957866668</v>
      </c>
      <c r="Z6" s="179" t="str">
        <f t="shared" ref="Z6:Z23" si="13">A6</f>
        <v>IPE 80</v>
      </c>
    </row>
    <row r="7" spans="1:26" x14ac:dyDescent="0.2">
      <c r="A7" s="180" t="s">
        <v>272</v>
      </c>
      <c r="B7" s="181">
        <v>8.1</v>
      </c>
      <c r="C7" s="182">
        <v>100</v>
      </c>
      <c r="D7" s="183">
        <v>55</v>
      </c>
      <c r="E7" s="184">
        <v>4.0999999999999996</v>
      </c>
      <c r="F7" s="184">
        <v>5.7</v>
      </c>
      <c r="G7" s="183">
        <v>7</v>
      </c>
      <c r="H7" s="185">
        <f t="shared" si="0"/>
        <v>74.599999999999994</v>
      </c>
      <c r="I7" s="186">
        <f t="shared" si="1"/>
        <v>1.0323219599741</v>
      </c>
      <c r="J7" s="187">
        <v>0.50800000000000001</v>
      </c>
      <c r="K7" s="188">
        <f t="shared" si="2"/>
        <v>1.7101210853172559</v>
      </c>
      <c r="L7" s="184">
        <f t="shared" si="3"/>
        <v>34.20242170634512</v>
      </c>
      <c r="M7" s="189">
        <f t="shared" si="4"/>
        <v>39.406826671479998</v>
      </c>
      <c r="N7" s="185">
        <f t="shared" si="5"/>
        <v>40.701071993018786</v>
      </c>
      <c r="O7" s="190">
        <f t="shared" si="6"/>
        <v>0.50849195997410013</v>
      </c>
      <c r="P7" s="191">
        <f t="shared" si="7"/>
        <v>159.11431590705928</v>
      </c>
      <c r="Q7" s="189">
        <f t="shared" si="8"/>
        <v>5.7859751238930643</v>
      </c>
      <c r="R7" s="174">
        <f t="shared" si="9"/>
        <v>9.1455789885200005</v>
      </c>
      <c r="S7" s="185">
        <f t="shared" si="10"/>
        <v>12.41500917972516</v>
      </c>
      <c r="T7" s="192">
        <f t="shared" si="11"/>
        <v>12.020216248974762</v>
      </c>
      <c r="U7" s="193">
        <f t="shared" si="12"/>
        <v>0.351378405640625</v>
      </c>
      <c r="Z7" s="179" t="str">
        <f t="shared" si="13"/>
        <v>IPE100</v>
      </c>
    </row>
    <row r="8" spans="1:26" x14ac:dyDescent="0.2">
      <c r="A8" s="167" t="s">
        <v>273</v>
      </c>
      <c r="B8" s="194">
        <v>10.4</v>
      </c>
      <c r="C8" s="149">
        <v>120</v>
      </c>
      <c r="D8" s="150">
        <v>64</v>
      </c>
      <c r="E8" s="195">
        <v>4.4000000000000004</v>
      </c>
      <c r="F8" s="195">
        <v>6.3</v>
      </c>
      <c r="G8" s="150">
        <v>7</v>
      </c>
      <c r="H8" s="196">
        <f t="shared" si="0"/>
        <v>93.4</v>
      </c>
      <c r="I8" s="197">
        <f t="shared" si="1"/>
        <v>1.3210219599741002</v>
      </c>
      <c r="J8" s="198">
        <v>0.63100000000000001</v>
      </c>
      <c r="K8" s="199">
        <f t="shared" si="2"/>
        <v>3.1775334588504096</v>
      </c>
      <c r="L8" s="195">
        <f t="shared" si="3"/>
        <v>52.958890980840167</v>
      </c>
      <c r="M8" s="200">
        <f t="shared" si="4"/>
        <v>60.725022711480001</v>
      </c>
      <c r="N8" s="196">
        <f t="shared" si="5"/>
        <v>49.044470212705782</v>
      </c>
      <c r="O8" s="201">
        <f t="shared" si="6"/>
        <v>0.63054195997410012</v>
      </c>
      <c r="P8" s="202">
        <f t="shared" si="7"/>
        <v>276.60933862294854</v>
      </c>
      <c r="Q8" s="200">
        <f t="shared" si="8"/>
        <v>8.6440418319671419</v>
      </c>
      <c r="R8" s="200">
        <f t="shared" si="9"/>
        <v>13.58051272852</v>
      </c>
      <c r="S8" s="196">
        <f t="shared" si="10"/>
        <v>14.47032883749606</v>
      </c>
      <c r="T8" s="203">
        <f t="shared" si="11"/>
        <v>17.354644230378266</v>
      </c>
      <c r="U8" s="204">
        <f t="shared" si="12"/>
        <v>0.88959054643200008</v>
      </c>
      <c r="Z8" s="179" t="str">
        <f t="shared" si="13"/>
        <v>IPE 120</v>
      </c>
    </row>
    <row r="9" spans="1:26" x14ac:dyDescent="0.2">
      <c r="A9" s="205" t="s">
        <v>274</v>
      </c>
      <c r="B9" s="168">
        <v>12.9</v>
      </c>
      <c r="C9" s="157">
        <v>140</v>
      </c>
      <c r="D9" s="158">
        <v>73</v>
      </c>
      <c r="E9" s="169">
        <v>4.7</v>
      </c>
      <c r="F9" s="169">
        <v>6.9</v>
      </c>
      <c r="G9" s="158">
        <v>7</v>
      </c>
      <c r="H9" s="170">
        <f t="shared" si="0"/>
        <v>112.2</v>
      </c>
      <c r="I9" s="171">
        <f t="shared" si="1"/>
        <v>1.6426019599741002</v>
      </c>
      <c r="J9" s="172">
        <v>0.76400000000000001</v>
      </c>
      <c r="K9" s="173">
        <f t="shared" si="2"/>
        <v>5.4122397223355696</v>
      </c>
      <c r="L9" s="169">
        <f t="shared" si="3"/>
        <v>77.317710319079566</v>
      </c>
      <c r="M9" s="174">
        <f t="shared" si="4"/>
        <v>88.34436275148002</v>
      </c>
      <c r="N9" s="170">
        <f t="shared" si="5"/>
        <v>57.401381368102321</v>
      </c>
      <c r="O9" s="175">
        <f t="shared" si="6"/>
        <v>0.76423195997410021</v>
      </c>
      <c r="P9" s="176">
        <f t="shared" si="7"/>
        <v>449.105599110838</v>
      </c>
      <c r="Q9" s="174">
        <f t="shared" si="8"/>
        <v>12.304262989338028</v>
      </c>
      <c r="R9" s="174">
        <f t="shared" si="9"/>
        <v>19.246595468520002</v>
      </c>
      <c r="S9" s="170">
        <f t="shared" si="10"/>
        <v>16.535147236679425</v>
      </c>
      <c r="T9" s="192">
        <f t="shared" si="11"/>
        <v>24.468369388121573</v>
      </c>
      <c r="U9" s="206">
        <f t="shared" si="12"/>
        <v>1.981356118418875</v>
      </c>
      <c r="Z9" s="179" t="str">
        <f t="shared" si="13"/>
        <v>IPE 140</v>
      </c>
    </row>
    <row r="10" spans="1:26" x14ac:dyDescent="0.2">
      <c r="A10" s="205" t="s">
        <v>275</v>
      </c>
      <c r="B10" s="168">
        <v>15.8</v>
      </c>
      <c r="C10" s="157">
        <v>160</v>
      </c>
      <c r="D10" s="158">
        <v>82</v>
      </c>
      <c r="E10" s="169">
        <v>5</v>
      </c>
      <c r="F10" s="169">
        <v>7.4</v>
      </c>
      <c r="G10" s="158">
        <v>9</v>
      </c>
      <c r="H10" s="170">
        <f t="shared" si="0"/>
        <v>127.2</v>
      </c>
      <c r="I10" s="171">
        <f t="shared" si="1"/>
        <v>2.0091309950592269</v>
      </c>
      <c r="J10" s="172">
        <v>0.96599999999999997</v>
      </c>
      <c r="K10" s="173">
        <f t="shared" si="2"/>
        <v>8.6929278784418607</v>
      </c>
      <c r="L10" s="169">
        <f t="shared" si="3"/>
        <v>108.66159848052327</v>
      </c>
      <c r="M10" s="174">
        <f t="shared" si="4"/>
        <v>123.85962050644001</v>
      </c>
      <c r="N10" s="170">
        <f t="shared" si="5"/>
        <v>65.777734483557211</v>
      </c>
      <c r="O10" s="175">
        <f t="shared" si="6"/>
        <v>0.96573099505922688</v>
      </c>
      <c r="P10" s="176">
        <f t="shared" si="7"/>
        <v>682.94738269856896</v>
      </c>
      <c r="Q10" s="174">
        <f t="shared" si="8"/>
        <v>16.657253236550464</v>
      </c>
      <c r="R10" s="174">
        <f t="shared" si="9"/>
        <v>26.099892533560006</v>
      </c>
      <c r="S10" s="170">
        <f t="shared" si="10"/>
        <v>18.436967736197918</v>
      </c>
      <c r="T10" s="192">
        <f t="shared" si="11"/>
        <v>36.043373843292265</v>
      </c>
      <c r="U10" s="206">
        <f t="shared" si="12"/>
        <v>3.9588687387013333</v>
      </c>
      <c r="Z10" s="179" t="str">
        <f t="shared" si="13"/>
        <v>IPE 160</v>
      </c>
    </row>
    <row r="11" spans="1:26" x14ac:dyDescent="0.2">
      <c r="A11" s="205" t="s">
        <v>276</v>
      </c>
      <c r="B11" s="168">
        <v>18.8</v>
      </c>
      <c r="C11" s="157">
        <v>180</v>
      </c>
      <c r="D11" s="158">
        <v>91</v>
      </c>
      <c r="E11" s="169">
        <v>5.3</v>
      </c>
      <c r="F11" s="169">
        <v>8</v>
      </c>
      <c r="G11" s="158">
        <v>9</v>
      </c>
      <c r="H11" s="170">
        <f t="shared" si="0"/>
        <v>146</v>
      </c>
      <c r="I11" s="171">
        <f t="shared" si="1"/>
        <v>2.3947309950592266</v>
      </c>
      <c r="J11" s="172">
        <v>1.125</v>
      </c>
      <c r="K11" s="173">
        <f t="shared" si="2"/>
        <v>13.169587927440261</v>
      </c>
      <c r="L11" s="169">
        <f t="shared" si="3"/>
        <v>146.32875474933624</v>
      </c>
      <c r="M11" s="174">
        <f t="shared" si="4"/>
        <v>166.41492626644001</v>
      </c>
      <c r="N11" s="170">
        <f t="shared" si="5"/>
        <v>74.157951648990661</v>
      </c>
      <c r="O11" s="175">
        <f t="shared" si="6"/>
        <v>1.1251309950592268</v>
      </c>
      <c r="P11" s="176">
        <f t="shared" si="7"/>
        <v>1008.3059772259703</v>
      </c>
      <c r="Q11" s="174">
        <f t="shared" si="8"/>
        <v>22.160570928043303</v>
      </c>
      <c r="R11" s="174">
        <f t="shared" si="9"/>
        <v>34.599712093560001</v>
      </c>
      <c r="S11" s="170">
        <f t="shared" si="10"/>
        <v>20.519548622789625</v>
      </c>
      <c r="T11" s="192">
        <f t="shared" si="11"/>
        <v>47.901154689011349</v>
      </c>
      <c r="U11" s="206">
        <f t="shared" si="12"/>
        <v>7.4312148213333344</v>
      </c>
      <c r="Z11" s="179" t="str">
        <f t="shared" si="13"/>
        <v>IPE 180</v>
      </c>
    </row>
    <row r="12" spans="1:26" x14ac:dyDescent="0.2">
      <c r="A12" s="180" t="s">
        <v>277</v>
      </c>
      <c r="B12" s="181">
        <v>22.4</v>
      </c>
      <c r="C12" s="182">
        <v>200</v>
      </c>
      <c r="D12" s="183">
        <v>100</v>
      </c>
      <c r="E12" s="184">
        <v>5.6</v>
      </c>
      <c r="F12" s="184">
        <v>8.5</v>
      </c>
      <c r="G12" s="183">
        <v>12</v>
      </c>
      <c r="H12" s="185">
        <f t="shared" si="0"/>
        <v>159</v>
      </c>
      <c r="I12" s="186">
        <f t="shared" si="1"/>
        <v>2.8484106578830701</v>
      </c>
      <c r="J12" s="187">
        <v>1.4</v>
      </c>
      <c r="K12" s="188">
        <f t="shared" si="2"/>
        <v>19.431678882516771</v>
      </c>
      <c r="L12" s="184">
        <f t="shared" si="3"/>
        <v>194.31678882516772</v>
      </c>
      <c r="M12" s="189">
        <f t="shared" si="4"/>
        <v>220.63857995008001</v>
      </c>
      <c r="N12" s="185">
        <f t="shared" si="5"/>
        <v>82.595019761441634</v>
      </c>
      <c r="O12" s="190">
        <f t="shared" si="6"/>
        <v>1.40001065788307</v>
      </c>
      <c r="P12" s="191">
        <f t="shared" si="7"/>
        <v>1423.0571273556941</v>
      </c>
      <c r="Q12" s="189">
        <f t="shared" si="8"/>
        <v>28.46114254711388</v>
      </c>
      <c r="R12" s="189">
        <f t="shared" si="9"/>
        <v>44.612125329920005</v>
      </c>
      <c r="S12" s="185">
        <f t="shared" si="10"/>
        <v>22.351664310624486</v>
      </c>
      <c r="T12" s="207">
        <f t="shared" si="11"/>
        <v>69.801201300979386</v>
      </c>
      <c r="U12" s="193">
        <f t="shared" si="12"/>
        <v>12.988088541666668</v>
      </c>
      <c r="Z12" s="179" t="str">
        <f t="shared" si="13"/>
        <v>IPE 200</v>
      </c>
    </row>
    <row r="13" spans="1:26" x14ac:dyDescent="0.2">
      <c r="A13" s="167" t="s">
        <v>278</v>
      </c>
      <c r="B13" s="194">
        <v>26.2</v>
      </c>
      <c r="C13" s="149">
        <v>220</v>
      </c>
      <c r="D13" s="150">
        <v>110</v>
      </c>
      <c r="E13" s="195">
        <v>5.9</v>
      </c>
      <c r="F13" s="195">
        <v>9.1999999999999993</v>
      </c>
      <c r="G13" s="150">
        <v>12</v>
      </c>
      <c r="H13" s="196">
        <f t="shared" si="0"/>
        <v>177.6</v>
      </c>
      <c r="I13" s="197">
        <f t="shared" si="1"/>
        <v>3.3370506578830694</v>
      </c>
      <c r="J13" s="198">
        <v>1.5880000000000001</v>
      </c>
      <c r="K13" s="199">
        <f t="shared" si="2"/>
        <v>27.718382971092275</v>
      </c>
      <c r="L13" s="195">
        <f t="shared" si="3"/>
        <v>251.9852997372025</v>
      </c>
      <c r="M13" s="200">
        <f t="shared" si="4"/>
        <v>285.40592523007996</v>
      </c>
      <c r="N13" s="196">
        <f t="shared" si="5"/>
        <v>91.138640439875374</v>
      </c>
      <c r="O13" s="201">
        <f t="shared" si="6"/>
        <v>1.5881306578830698</v>
      </c>
      <c r="P13" s="202">
        <f t="shared" si="7"/>
        <v>2048.2353533706696</v>
      </c>
      <c r="Q13" s="200">
        <f t="shared" si="8"/>
        <v>37.240642788557629</v>
      </c>
      <c r="R13" s="174">
        <f t="shared" si="9"/>
        <v>58.110370769919996</v>
      </c>
      <c r="S13" s="196">
        <f t="shared" si="10"/>
        <v>24.774707129549736</v>
      </c>
      <c r="T13" s="192">
        <f t="shared" si="11"/>
        <v>90.657569796632032</v>
      </c>
      <c r="U13" s="204">
        <f t="shared" si="12"/>
        <v>22.672314338666666</v>
      </c>
      <c r="Z13" s="179" t="str">
        <f t="shared" si="13"/>
        <v>IPE 220</v>
      </c>
    </row>
    <row r="14" spans="1:26" x14ac:dyDescent="0.2">
      <c r="A14" s="205" t="s">
        <v>279</v>
      </c>
      <c r="B14" s="168">
        <v>30.7</v>
      </c>
      <c r="C14" s="157">
        <v>240</v>
      </c>
      <c r="D14" s="158">
        <v>120</v>
      </c>
      <c r="E14" s="169">
        <v>6.2</v>
      </c>
      <c r="F14" s="169">
        <v>9.8000000000000007</v>
      </c>
      <c r="G14" s="158">
        <v>15</v>
      </c>
      <c r="H14" s="170">
        <f t="shared" si="0"/>
        <v>190.4</v>
      </c>
      <c r="I14" s="171">
        <f t="shared" si="1"/>
        <v>3.9116216529422965</v>
      </c>
      <c r="J14" s="172">
        <v>1.9139999999999999</v>
      </c>
      <c r="K14" s="173">
        <f t="shared" si="2"/>
        <v>38.916254575390901</v>
      </c>
      <c r="L14" s="169">
        <f t="shared" si="3"/>
        <v>324.3021214615909</v>
      </c>
      <c r="M14" s="174">
        <f t="shared" si="4"/>
        <v>366.64520871500002</v>
      </c>
      <c r="N14" s="170">
        <f t="shared" si="5"/>
        <v>99.744072691237434</v>
      </c>
      <c r="O14" s="175">
        <f t="shared" si="6"/>
        <v>1.9143816529422963</v>
      </c>
      <c r="P14" s="176">
        <f t="shared" si="7"/>
        <v>2834.8130206719047</v>
      </c>
      <c r="Q14" s="174">
        <f t="shared" si="8"/>
        <v>47.246883677865078</v>
      </c>
      <c r="R14" s="174">
        <f t="shared" si="9"/>
        <v>73.923845284999985</v>
      </c>
      <c r="S14" s="170">
        <f t="shared" si="10"/>
        <v>26.920541333177901</v>
      </c>
      <c r="T14" s="192">
        <f t="shared" si="11"/>
        <v>128.79812852961643</v>
      </c>
      <c r="U14" s="206">
        <f t="shared" si="12"/>
        <v>37.391183423999998</v>
      </c>
      <c r="Z14" s="179" t="str">
        <f t="shared" si="13"/>
        <v>IPE 240</v>
      </c>
    </row>
    <row r="15" spans="1:26" x14ac:dyDescent="0.2">
      <c r="A15" s="205" t="s">
        <v>280</v>
      </c>
      <c r="B15" s="168">
        <v>36.1</v>
      </c>
      <c r="C15" s="157">
        <v>270</v>
      </c>
      <c r="D15" s="158">
        <v>135</v>
      </c>
      <c r="E15" s="169">
        <v>6.6</v>
      </c>
      <c r="F15" s="169">
        <v>10.199999999999999</v>
      </c>
      <c r="G15" s="158">
        <v>15</v>
      </c>
      <c r="H15" s="170">
        <f t="shared" si="0"/>
        <v>219.6</v>
      </c>
      <c r="I15" s="171">
        <f t="shared" si="1"/>
        <v>4.5945016529422968</v>
      </c>
      <c r="J15" s="172">
        <v>2.214</v>
      </c>
      <c r="K15" s="173">
        <f t="shared" si="2"/>
        <v>57.897817615735576</v>
      </c>
      <c r="L15" s="169">
        <f t="shared" si="3"/>
        <v>428.87272307952281</v>
      </c>
      <c r="M15" s="174">
        <f t="shared" si="4"/>
        <v>483.996668715</v>
      </c>
      <c r="N15" s="170">
        <f t="shared" si="5"/>
        <v>112.25660170531155</v>
      </c>
      <c r="O15" s="175">
        <f t="shared" si="6"/>
        <v>2.2138216529422965</v>
      </c>
      <c r="P15" s="176">
        <f t="shared" si="7"/>
        <v>4197.1591926525707</v>
      </c>
      <c r="Q15" s="174">
        <f t="shared" si="8"/>
        <v>62.180136187445491</v>
      </c>
      <c r="R15" s="174">
        <f t="shared" si="9"/>
        <v>96.950073285000002</v>
      </c>
      <c r="S15" s="170">
        <f t="shared" si="10"/>
        <v>30.224457526474854</v>
      </c>
      <c r="T15" s="192">
        <f t="shared" si="11"/>
        <v>159.44797522382754</v>
      </c>
      <c r="U15" s="206">
        <f t="shared" si="12"/>
        <v>70.577867001375026</v>
      </c>
      <c r="Z15" s="179" t="str">
        <f t="shared" si="13"/>
        <v>IPE 270</v>
      </c>
    </row>
    <row r="16" spans="1:26" x14ac:dyDescent="0.2">
      <c r="A16" s="180" t="s">
        <v>281</v>
      </c>
      <c r="B16" s="181">
        <v>42.2</v>
      </c>
      <c r="C16" s="182">
        <v>300</v>
      </c>
      <c r="D16" s="183">
        <v>150</v>
      </c>
      <c r="E16" s="184">
        <v>7.1</v>
      </c>
      <c r="F16" s="184">
        <v>10.7</v>
      </c>
      <c r="G16" s="183">
        <v>15</v>
      </c>
      <c r="H16" s="185">
        <f t="shared" si="0"/>
        <v>248.6</v>
      </c>
      <c r="I16" s="186">
        <f t="shared" si="1"/>
        <v>5.3812016529422975</v>
      </c>
      <c r="J16" s="187">
        <v>2.5680000000000001</v>
      </c>
      <c r="K16" s="188">
        <f t="shared" si="2"/>
        <v>83.561075415803856</v>
      </c>
      <c r="L16" s="184">
        <f t="shared" si="3"/>
        <v>557.07383610535908</v>
      </c>
      <c r="M16" s="189">
        <f t="shared" si="4"/>
        <v>628.35571371499998</v>
      </c>
      <c r="N16" s="185">
        <f t="shared" si="5"/>
        <v>124.61272031972389</v>
      </c>
      <c r="O16" s="190">
        <f t="shared" si="6"/>
        <v>2.5681716529422971</v>
      </c>
      <c r="P16" s="191">
        <f t="shared" si="7"/>
        <v>6036.2555621284046</v>
      </c>
      <c r="Q16" s="189">
        <f t="shared" si="8"/>
        <v>80.483407495045398</v>
      </c>
      <c r="R16" s="174">
        <f t="shared" si="9"/>
        <v>125.21877078499999</v>
      </c>
      <c r="S16" s="185">
        <f t="shared" si="10"/>
        <v>33.492238550268802</v>
      </c>
      <c r="T16" s="192">
        <f t="shared" si="11"/>
        <v>201.18495779439326</v>
      </c>
      <c r="U16" s="193">
        <f t="shared" si="12"/>
        <v>125.93405292187502</v>
      </c>
      <c r="Z16" s="179" t="str">
        <f t="shared" si="13"/>
        <v>IPE 300</v>
      </c>
    </row>
    <row r="17" spans="1:26" x14ac:dyDescent="0.2">
      <c r="A17" s="167" t="s">
        <v>282</v>
      </c>
      <c r="B17" s="194">
        <v>49.1</v>
      </c>
      <c r="C17" s="149">
        <v>330</v>
      </c>
      <c r="D17" s="150">
        <v>160</v>
      </c>
      <c r="E17" s="195">
        <v>7.5</v>
      </c>
      <c r="F17" s="195">
        <v>11.5</v>
      </c>
      <c r="G17" s="150">
        <v>18</v>
      </c>
      <c r="H17" s="196">
        <f t="shared" si="0"/>
        <v>271</v>
      </c>
      <c r="I17" s="197">
        <f t="shared" si="1"/>
        <v>6.2606239802369075</v>
      </c>
      <c r="J17" s="198">
        <v>3.081</v>
      </c>
      <c r="K17" s="199">
        <f t="shared" si="2"/>
        <v>117.66902100768226</v>
      </c>
      <c r="L17" s="195">
        <f t="shared" si="3"/>
        <v>713.14558186474108</v>
      </c>
      <c r="M17" s="200">
        <f t="shared" si="4"/>
        <v>804.33040833152006</v>
      </c>
      <c r="N17" s="196">
        <f t="shared" si="5"/>
        <v>137.09520329600406</v>
      </c>
      <c r="O17" s="201">
        <f t="shared" si="6"/>
        <v>3.0808739802369072</v>
      </c>
      <c r="P17" s="202">
        <f t="shared" si="7"/>
        <v>7878.2519395892359</v>
      </c>
      <c r="Q17" s="200">
        <f t="shared" si="8"/>
        <v>98.478149244865449</v>
      </c>
      <c r="R17" s="200">
        <f t="shared" si="9"/>
        <v>153.67827576848001</v>
      </c>
      <c r="S17" s="196">
        <f t="shared" si="10"/>
        <v>35.473670059632283</v>
      </c>
      <c r="T17" s="203">
        <f t="shared" si="11"/>
        <v>281.45289962495013</v>
      </c>
      <c r="U17" s="204">
        <f t="shared" si="12"/>
        <v>199.09732266666671</v>
      </c>
      <c r="Z17" s="179" t="str">
        <f t="shared" si="13"/>
        <v>IPE 330</v>
      </c>
    </row>
    <row r="18" spans="1:26" x14ac:dyDescent="0.2">
      <c r="A18" s="205" t="s">
        <v>283</v>
      </c>
      <c r="B18" s="168">
        <v>57.1</v>
      </c>
      <c r="C18" s="157">
        <v>360</v>
      </c>
      <c r="D18" s="158">
        <v>170</v>
      </c>
      <c r="E18" s="169">
        <v>8</v>
      </c>
      <c r="F18" s="169">
        <v>12.7</v>
      </c>
      <c r="G18" s="158">
        <v>18</v>
      </c>
      <c r="H18" s="170">
        <f t="shared" si="0"/>
        <v>298.60000000000002</v>
      </c>
      <c r="I18" s="171">
        <f t="shared" si="1"/>
        <v>7.2729239802369072</v>
      </c>
      <c r="J18" s="172">
        <v>3.5139999999999998</v>
      </c>
      <c r="K18" s="173">
        <f t="shared" si="2"/>
        <v>162.65627502746946</v>
      </c>
      <c r="L18" s="169">
        <f t="shared" si="3"/>
        <v>903.64597237483031</v>
      </c>
      <c r="M18" s="174">
        <f t="shared" si="4"/>
        <v>1019.1466314115202</v>
      </c>
      <c r="N18" s="170">
        <f t="shared" si="5"/>
        <v>149.54809565397665</v>
      </c>
      <c r="O18" s="175">
        <f t="shared" si="6"/>
        <v>3.5137239802369078</v>
      </c>
      <c r="P18" s="176">
        <f t="shared" si="7"/>
        <v>10431.349830906811</v>
      </c>
      <c r="Q18" s="174">
        <f t="shared" si="8"/>
        <v>122.72176271655071</v>
      </c>
      <c r="R18" s="174">
        <f t="shared" si="9"/>
        <v>191.09921866848001</v>
      </c>
      <c r="S18" s="170">
        <f t="shared" si="10"/>
        <v>37.871781164803835</v>
      </c>
      <c r="T18" s="192">
        <f t="shared" si="11"/>
        <v>373.20927697764193</v>
      </c>
      <c r="U18" s="206">
        <f t="shared" si="12"/>
        <v>313.58032796995838</v>
      </c>
      <c r="Z18" s="179" t="str">
        <f t="shared" si="13"/>
        <v>IPE 360</v>
      </c>
    </row>
    <row r="19" spans="1:26" x14ac:dyDescent="0.2">
      <c r="A19" s="180" t="s">
        <v>284</v>
      </c>
      <c r="B19" s="181">
        <v>66.3</v>
      </c>
      <c r="C19" s="182">
        <v>400</v>
      </c>
      <c r="D19" s="183">
        <v>180</v>
      </c>
      <c r="E19" s="184">
        <v>8.6</v>
      </c>
      <c r="F19" s="184">
        <v>13.5</v>
      </c>
      <c r="G19" s="183">
        <v>21</v>
      </c>
      <c r="H19" s="185">
        <f t="shared" si="0"/>
        <v>331</v>
      </c>
      <c r="I19" s="186">
        <f t="shared" si="1"/>
        <v>8.4463576397668998</v>
      </c>
      <c r="J19" s="187">
        <v>4.2690000000000001</v>
      </c>
      <c r="K19" s="188">
        <f t="shared" si="2"/>
        <v>231.28363556491993</v>
      </c>
      <c r="L19" s="184">
        <f t="shared" si="3"/>
        <v>1156.4181778245998</v>
      </c>
      <c r="M19" s="189">
        <f t="shared" si="4"/>
        <v>1307.1471929699601</v>
      </c>
      <c r="N19" s="185">
        <f t="shared" si="5"/>
        <v>165.47703072055211</v>
      </c>
      <c r="O19" s="190">
        <f t="shared" si="6"/>
        <v>4.2694576397669008</v>
      </c>
      <c r="P19" s="191">
        <f t="shared" si="7"/>
        <v>13172.36792741932</v>
      </c>
      <c r="Q19" s="189">
        <f t="shared" si="8"/>
        <v>146.35964363799243</v>
      </c>
      <c r="R19" s="189">
        <f t="shared" si="9"/>
        <v>229.00010655003999</v>
      </c>
      <c r="S19" s="185">
        <f t="shared" si="10"/>
        <v>39.490914700809697</v>
      </c>
      <c r="T19" s="207">
        <f t="shared" si="11"/>
        <v>510.75472212080228</v>
      </c>
      <c r="U19" s="193">
        <f t="shared" si="12"/>
        <v>490.04847112500005</v>
      </c>
      <c r="Z19" s="179" t="str">
        <f t="shared" si="13"/>
        <v>IPE 400</v>
      </c>
    </row>
    <row r="20" spans="1:26" x14ac:dyDescent="0.2">
      <c r="A20" s="167" t="s">
        <v>285</v>
      </c>
      <c r="B20" s="194">
        <v>77.599999999999994</v>
      </c>
      <c r="C20" s="149">
        <v>450</v>
      </c>
      <c r="D20" s="150">
        <v>190</v>
      </c>
      <c r="E20" s="195">
        <v>9.4</v>
      </c>
      <c r="F20" s="195">
        <v>14.6</v>
      </c>
      <c r="G20" s="150">
        <v>21</v>
      </c>
      <c r="H20" s="196">
        <f t="shared" si="0"/>
        <v>378.8</v>
      </c>
      <c r="I20" s="197">
        <f t="shared" si="1"/>
        <v>9.8820776397669015</v>
      </c>
      <c r="J20" s="198">
        <v>5.085</v>
      </c>
      <c r="K20" s="199">
        <f t="shared" si="2"/>
        <v>337.42933957544153</v>
      </c>
      <c r="L20" s="195">
        <f t="shared" si="3"/>
        <v>1499.6859536686291</v>
      </c>
      <c r="M20" s="200">
        <f t="shared" si="4"/>
        <v>1701.7925971299601</v>
      </c>
      <c r="N20" s="196">
        <f t="shared" si="5"/>
        <v>184.78524501691334</v>
      </c>
      <c r="O20" s="201">
        <f t="shared" si="6"/>
        <v>5.0845176397669016</v>
      </c>
      <c r="P20" s="202">
        <f t="shared" si="7"/>
        <v>16752.739570296686</v>
      </c>
      <c r="Q20" s="200">
        <f t="shared" si="8"/>
        <v>176.34462705575459</v>
      </c>
      <c r="R20" s="174">
        <f t="shared" si="9"/>
        <v>276.38023031004002</v>
      </c>
      <c r="S20" s="196">
        <f t="shared" si="10"/>
        <v>41.17359494993525</v>
      </c>
      <c r="T20" s="192">
        <f t="shared" si="11"/>
        <v>668.73986995226721</v>
      </c>
      <c r="U20" s="204">
        <f t="shared" si="12"/>
        <v>791.0050685343333</v>
      </c>
      <c r="Z20" s="179" t="str">
        <f t="shared" si="13"/>
        <v>IPE 450</v>
      </c>
    </row>
    <row r="21" spans="1:26" x14ac:dyDescent="0.2">
      <c r="A21" s="180" t="s">
        <v>286</v>
      </c>
      <c r="B21" s="181">
        <v>90.7</v>
      </c>
      <c r="C21" s="182">
        <v>500</v>
      </c>
      <c r="D21" s="183">
        <v>200</v>
      </c>
      <c r="E21" s="184">
        <v>10.199999999999999</v>
      </c>
      <c r="F21" s="184">
        <v>16</v>
      </c>
      <c r="G21" s="183">
        <v>21</v>
      </c>
      <c r="H21" s="185">
        <f t="shared" si="0"/>
        <v>426</v>
      </c>
      <c r="I21" s="186">
        <f t="shared" si="1"/>
        <v>11.5521576397669</v>
      </c>
      <c r="J21" s="187">
        <v>5.9870000000000001</v>
      </c>
      <c r="K21" s="188">
        <f t="shared" si="2"/>
        <v>481.98524402873272</v>
      </c>
      <c r="L21" s="184">
        <f t="shared" si="3"/>
        <v>1927.9409761149309</v>
      </c>
      <c r="M21" s="189">
        <f t="shared" si="4"/>
        <v>2194.1173769699599</v>
      </c>
      <c r="N21" s="185">
        <f t="shared" si="5"/>
        <v>204.26093613153341</v>
      </c>
      <c r="O21" s="190">
        <f t="shared" si="6"/>
        <v>5.9873576397668993</v>
      </c>
      <c r="P21" s="191">
        <f t="shared" si="7"/>
        <v>21411.00524538205</v>
      </c>
      <c r="Q21" s="189">
        <f t="shared" si="8"/>
        <v>214.11005245382049</v>
      </c>
      <c r="R21" s="174">
        <f t="shared" si="9"/>
        <v>335.87886007003999</v>
      </c>
      <c r="S21" s="185">
        <f t="shared" si="10"/>
        <v>43.051369931300997</v>
      </c>
      <c r="T21" s="192">
        <f t="shared" si="11"/>
        <v>892.8705684181557</v>
      </c>
      <c r="U21" s="193">
        <f t="shared" si="12"/>
        <v>1249.3653333333334</v>
      </c>
      <c r="Z21" s="179" t="str">
        <f t="shared" si="13"/>
        <v>IPE 500</v>
      </c>
    </row>
    <row r="22" spans="1:26" x14ac:dyDescent="0.2">
      <c r="A22" s="205" t="s">
        <v>287</v>
      </c>
      <c r="B22" s="168">
        <v>105.5</v>
      </c>
      <c r="C22" s="157">
        <v>550</v>
      </c>
      <c r="D22" s="158">
        <v>210</v>
      </c>
      <c r="E22" s="169">
        <v>11.1</v>
      </c>
      <c r="F22" s="169">
        <v>17.2</v>
      </c>
      <c r="G22" s="158">
        <v>24</v>
      </c>
      <c r="H22" s="170">
        <f t="shared" si="0"/>
        <v>467.6</v>
      </c>
      <c r="I22" s="171">
        <f t="shared" si="1"/>
        <v>13.44160263153228</v>
      </c>
      <c r="J22" s="172">
        <v>7.234</v>
      </c>
      <c r="K22" s="173">
        <f t="shared" si="2"/>
        <v>671.16500808819262</v>
      </c>
      <c r="L22" s="169">
        <f t="shared" si="3"/>
        <v>2440.6000294116093</v>
      </c>
      <c r="M22" s="174">
        <f t="shared" si="4"/>
        <v>2787.00475592064</v>
      </c>
      <c r="N22" s="170">
        <f t="shared" si="5"/>
        <v>223.45451119409645</v>
      </c>
      <c r="O22" s="175">
        <f t="shared" si="6"/>
        <v>7.23412263153228</v>
      </c>
      <c r="P22" s="176">
        <f t="shared" si="7"/>
        <v>26665.818924156505</v>
      </c>
      <c r="Q22" s="174">
        <f t="shared" si="8"/>
        <v>253.96018023006195</v>
      </c>
      <c r="R22" s="200">
        <f t="shared" si="9"/>
        <v>400.53628971935996</v>
      </c>
      <c r="S22" s="170">
        <f t="shared" si="10"/>
        <v>44.540176803581417</v>
      </c>
      <c r="T22" s="203">
        <f t="shared" si="11"/>
        <v>1232.3583052215808</v>
      </c>
      <c r="U22" s="206">
        <f t="shared" si="12"/>
        <v>1884.0981438719998</v>
      </c>
      <c r="Z22" s="179" t="str">
        <f t="shared" si="13"/>
        <v>IPE 550</v>
      </c>
    </row>
    <row r="23" spans="1:26" x14ac:dyDescent="0.2">
      <c r="A23" s="180" t="s">
        <v>288</v>
      </c>
      <c r="B23" s="181">
        <v>122.5</v>
      </c>
      <c r="C23" s="182">
        <v>600</v>
      </c>
      <c r="D23" s="183">
        <v>220</v>
      </c>
      <c r="E23" s="184">
        <v>12</v>
      </c>
      <c r="F23" s="184">
        <v>19</v>
      </c>
      <c r="G23" s="183">
        <v>24</v>
      </c>
      <c r="H23" s="185">
        <f t="shared" si="0"/>
        <v>514</v>
      </c>
      <c r="I23" s="186">
        <f t="shared" si="1"/>
        <v>15.598442631532281</v>
      </c>
      <c r="J23" s="187">
        <v>8.3780000000000001</v>
      </c>
      <c r="K23" s="188">
        <f t="shared" si="2"/>
        <v>920.83436747559392</v>
      </c>
      <c r="L23" s="184">
        <f t="shared" si="3"/>
        <v>3069.4478915853133</v>
      </c>
      <c r="M23" s="189">
        <f t="shared" si="4"/>
        <v>3512.3988028006402</v>
      </c>
      <c r="N23" s="185">
        <f t="shared" si="5"/>
        <v>242.96859361739661</v>
      </c>
      <c r="O23" s="190">
        <f t="shared" si="6"/>
        <v>8.3784426315322822</v>
      </c>
      <c r="P23" s="191">
        <f t="shared" si="7"/>
        <v>33863.40623794659</v>
      </c>
      <c r="Q23" s="189">
        <f t="shared" si="8"/>
        <v>307.8491476176963</v>
      </c>
      <c r="R23" s="189">
        <f t="shared" si="9"/>
        <v>485.64901799936001</v>
      </c>
      <c r="S23" s="185">
        <f t="shared" si="10"/>
        <v>46.593431915626489</v>
      </c>
      <c r="T23" s="207">
        <f t="shared" si="11"/>
        <v>1654.1674049379735</v>
      </c>
      <c r="U23" s="193">
        <f t="shared" si="12"/>
        <v>2845.5267096666666</v>
      </c>
      <c r="Z23" s="179" t="str">
        <f t="shared" si="13"/>
        <v>IPE 600</v>
      </c>
    </row>
    <row r="24" spans="1:26" ht="30" x14ac:dyDescent="0.4">
      <c r="A24" s="145" t="s">
        <v>289</v>
      </c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</row>
    <row r="25" spans="1:26" x14ac:dyDescent="0.2">
      <c r="A25" s="147"/>
      <c r="B25" s="148" t="s">
        <v>222</v>
      </c>
      <c r="C25" s="449" t="s">
        <v>240</v>
      </c>
      <c r="D25" s="449"/>
      <c r="E25" s="449"/>
      <c r="F25" s="449"/>
      <c r="G25" s="449"/>
      <c r="H25" s="449"/>
      <c r="I25" s="149" t="s">
        <v>241</v>
      </c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1"/>
      <c r="U25" s="152"/>
    </row>
    <row r="26" spans="1:26" ht="15.75" x14ac:dyDescent="0.2">
      <c r="A26" s="153"/>
      <c r="B26" s="148" t="s">
        <v>242</v>
      </c>
      <c r="C26" s="149" t="s">
        <v>243</v>
      </c>
      <c r="D26" s="150" t="s">
        <v>133</v>
      </c>
      <c r="E26" s="150" t="s">
        <v>244</v>
      </c>
      <c r="F26" s="150" t="s">
        <v>245</v>
      </c>
      <c r="G26" s="150" t="s">
        <v>246</v>
      </c>
      <c r="H26" s="154" t="s">
        <v>247</v>
      </c>
      <c r="I26" s="149" t="s">
        <v>248</v>
      </c>
      <c r="J26" s="150" t="s">
        <v>249</v>
      </c>
      <c r="K26" s="150" t="s">
        <v>250</v>
      </c>
      <c r="L26" s="150" t="s">
        <v>251</v>
      </c>
      <c r="M26" s="150" t="s">
        <v>252</v>
      </c>
      <c r="N26" s="154" t="s">
        <v>253</v>
      </c>
      <c r="O26" s="155" t="s">
        <v>254</v>
      </c>
      <c r="P26" s="149" t="s">
        <v>255</v>
      </c>
      <c r="Q26" s="150" t="s">
        <v>256</v>
      </c>
      <c r="R26" s="150" t="s">
        <v>257</v>
      </c>
      <c r="S26" s="154" t="s">
        <v>258</v>
      </c>
      <c r="T26" s="150" t="s">
        <v>259</v>
      </c>
      <c r="U26" s="154" t="s">
        <v>260</v>
      </c>
    </row>
    <row r="27" spans="1:26" ht="14.25" x14ac:dyDescent="0.2">
      <c r="A27" s="153"/>
      <c r="B27" s="156" t="s">
        <v>261</v>
      </c>
      <c r="C27" s="157" t="s">
        <v>35</v>
      </c>
      <c r="D27" s="158" t="s">
        <v>35</v>
      </c>
      <c r="E27" s="158" t="s">
        <v>35</v>
      </c>
      <c r="F27" s="158" t="s">
        <v>35</v>
      </c>
      <c r="G27" s="158" t="s">
        <v>35</v>
      </c>
      <c r="H27" s="159" t="s">
        <v>35</v>
      </c>
      <c r="I27" s="157" t="s">
        <v>262</v>
      </c>
      <c r="J27" s="158" t="s">
        <v>263</v>
      </c>
      <c r="K27" s="158" t="s">
        <v>264</v>
      </c>
      <c r="L27" s="158" t="s">
        <v>265</v>
      </c>
      <c r="M27" s="158" t="s">
        <v>265</v>
      </c>
      <c r="N27" s="159" t="s">
        <v>35</v>
      </c>
      <c r="O27" s="160" t="s">
        <v>266</v>
      </c>
      <c r="P27" s="157" t="s">
        <v>264</v>
      </c>
      <c r="Q27" s="158" t="s">
        <v>265</v>
      </c>
      <c r="R27" s="158" t="s">
        <v>265</v>
      </c>
      <c r="S27" s="159" t="s">
        <v>35</v>
      </c>
      <c r="T27" s="158" t="s">
        <v>264</v>
      </c>
      <c r="U27" s="159" t="s">
        <v>267</v>
      </c>
    </row>
    <row r="28" spans="1:26" ht="15" thickBot="1" x14ac:dyDescent="0.25">
      <c r="A28" s="161" t="s">
        <v>268</v>
      </c>
      <c r="B28" s="162"/>
      <c r="C28" s="163"/>
      <c r="D28" s="164"/>
      <c r="E28" s="164"/>
      <c r="F28" s="164"/>
      <c r="G28" s="164"/>
      <c r="H28" s="165"/>
      <c r="I28" s="163" t="s">
        <v>269</v>
      </c>
      <c r="J28" s="164"/>
      <c r="K28" s="164" t="s">
        <v>270</v>
      </c>
      <c r="L28" s="164" t="s">
        <v>269</v>
      </c>
      <c r="M28" s="164" t="s">
        <v>269</v>
      </c>
      <c r="N28" s="165"/>
      <c r="O28" s="166" t="s">
        <v>269</v>
      </c>
      <c r="P28" s="163" t="s">
        <v>270</v>
      </c>
      <c r="Q28" s="164" t="s">
        <v>269</v>
      </c>
      <c r="R28" s="164" t="s">
        <v>269</v>
      </c>
      <c r="S28" s="165"/>
      <c r="T28" s="164" t="s">
        <v>269</v>
      </c>
      <c r="U28" s="165" t="s">
        <v>271</v>
      </c>
    </row>
    <row r="29" spans="1:26" x14ac:dyDescent="0.2">
      <c r="A29" s="208" t="s">
        <v>290</v>
      </c>
      <c r="B29" s="181">
        <v>16.7</v>
      </c>
      <c r="C29" s="182">
        <v>96</v>
      </c>
      <c r="D29" s="183">
        <v>100</v>
      </c>
      <c r="E29" s="184">
        <v>5</v>
      </c>
      <c r="F29" s="184">
        <v>8</v>
      </c>
      <c r="G29" s="183">
        <v>12</v>
      </c>
      <c r="H29" s="209">
        <f t="shared" ref="H29:H52" si="14">C29-2*(F29+G29)</f>
        <v>56</v>
      </c>
      <c r="I29" s="186">
        <f t="shared" ref="I29:I52" si="15">(2*D29*F29+(C29-2*F29)*E29+(4-PI())*G29^2)*10^-3</f>
        <v>2.12361065788307</v>
      </c>
      <c r="J29" s="187"/>
      <c r="K29" s="188">
        <f t="shared" ref="K29:K52" si="16">(1/12*(D29*C29^3-(D29-E29)*(C29-2*F29)^3)+0.03018*G29^4+0.2146*(C29-2*F29-0.4467*G29)^2*G29^2)*10^-6</f>
        <v>3.4922519092585418</v>
      </c>
      <c r="L29" s="184">
        <f t="shared" ref="L29:L52" si="17">((2*K29*10^6)/C29)*10^-3</f>
        <v>72.755248109552952</v>
      </c>
      <c r="M29" s="189">
        <f t="shared" ref="M29:M52" si="18">(D29*F29*(C29-F29)+0.25*(C29-2*F29)^2*E29+0.4292*(C29-2*F29-0.4467*G29)*G29^2)*10^-3</f>
        <v>83.013085550079992</v>
      </c>
      <c r="N29" s="185">
        <f t="shared" ref="N29:N52" si="19">SQRT((K29*10^6)/(I29*10^3))</f>
        <v>40.552285294152782</v>
      </c>
      <c r="O29" s="190">
        <f t="shared" ref="O29:O52" si="20">((I29*10^3)-2*D29*F29+(E29+2*G29)*F29)*10^-3</f>
        <v>0.75561065788307002</v>
      </c>
      <c r="P29" s="207">
        <f t="shared" ref="P29:P52" si="21">(1/12*(2*F29*D29^3+(C29-2*F29)*E29^3)+0.2146*(E29+0.4467*G29)^2*G29^2)*10^-6</f>
        <v>1.3374836650217419</v>
      </c>
      <c r="Q29" s="189">
        <f t="shared" ref="Q29:Q52" si="22">(2*P29*10^6)/(D29*10^3)</f>
        <v>26.749673300434836</v>
      </c>
      <c r="R29" s="189">
        <f t="shared" ref="R29:R52" si="23">(0.5*F29*D29^2+0.25*(C29-2*F29)*E29^2+0.4292*(E29+0.4467*G29)*G29^2)*10^-3</f>
        <v>41.140322449919999</v>
      </c>
      <c r="S29" s="185">
        <f t="shared" ref="S29:S52" si="24">SQRT((P29*10^6)/(I29*10^3))</f>
        <v>25.096132298371131</v>
      </c>
      <c r="T29" s="210">
        <f t="shared" ref="T29:T52" si="25">(2/3*(D29-0.63*F29)*F29^3+1/3*(C29-2*F29)*E29^3+2*E29/F29*(0.145+0.1*G29/F29)*(((G29+0.5*E29)^2+(G29+F29)^2-G29^2)/(F29+2*G29))^4)*10^-3</f>
        <v>52.365446433774068</v>
      </c>
      <c r="U29" s="211">
        <f t="shared" ref="U29:U52" si="26">((F29*D29^3)/24*(C29-F29)^2)*10^-9</f>
        <v>2.5813333333333333</v>
      </c>
      <c r="Z29" s="179" t="str">
        <f t="shared" ref="Z29:Z52" si="27">A29</f>
        <v>HEA 100</v>
      </c>
    </row>
    <row r="30" spans="1:26" x14ac:dyDescent="0.2">
      <c r="A30" s="205" t="s">
        <v>291</v>
      </c>
      <c r="B30" s="168">
        <v>19.899999999999999</v>
      </c>
      <c r="C30" s="157">
        <v>114</v>
      </c>
      <c r="D30" s="158">
        <v>120</v>
      </c>
      <c r="E30" s="169">
        <v>5</v>
      </c>
      <c r="F30" s="169">
        <v>8</v>
      </c>
      <c r="G30" s="158">
        <v>12</v>
      </c>
      <c r="H30" s="212">
        <f t="shared" si="14"/>
        <v>74</v>
      </c>
      <c r="I30" s="171">
        <f t="shared" si="15"/>
        <v>2.5336106578830702</v>
      </c>
      <c r="J30" s="172"/>
      <c r="K30" s="173">
        <f t="shared" si="16"/>
        <v>6.061516493426649</v>
      </c>
      <c r="L30" s="169">
        <f t="shared" si="17"/>
        <v>106.34239462152016</v>
      </c>
      <c r="M30" s="174">
        <f t="shared" si="18"/>
        <v>119.49057195008001</v>
      </c>
      <c r="N30" s="170">
        <f t="shared" si="19"/>
        <v>48.912595288348037</v>
      </c>
      <c r="O30" s="175">
        <f t="shared" si="20"/>
        <v>0.84561065788306999</v>
      </c>
      <c r="P30" s="192">
        <f t="shared" si="21"/>
        <v>2.3083378316884087</v>
      </c>
      <c r="Q30" s="174">
        <f t="shared" si="22"/>
        <v>38.472297194806814</v>
      </c>
      <c r="R30" s="174">
        <f t="shared" si="23"/>
        <v>58.852822449920005</v>
      </c>
      <c r="S30" s="170">
        <f t="shared" si="24"/>
        <v>30.184205296534909</v>
      </c>
      <c r="T30" s="192">
        <f t="shared" si="25"/>
        <v>59.942113100440729</v>
      </c>
      <c r="U30" s="206">
        <f t="shared" si="26"/>
        <v>6.4719360000000004</v>
      </c>
      <c r="Z30" s="179" t="str">
        <f t="shared" si="27"/>
        <v>HEA 120</v>
      </c>
    </row>
    <row r="31" spans="1:26" x14ac:dyDescent="0.2">
      <c r="A31" s="205" t="s">
        <v>292</v>
      </c>
      <c r="B31" s="168">
        <v>24.7</v>
      </c>
      <c r="C31" s="157">
        <v>133</v>
      </c>
      <c r="D31" s="158">
        <v>140</v>
      </c>
      <c r="E31" s="169">
        <v>5.5</v>
      </c>
      <c r="F31" s="169">
        <v>8.5</v>
      </c>
      <c r="G31" s="158">
        <v>12</v>
      </c>
      <c r="H31" s="212">
        <f t="shared" si="14"/>
        <v>92</v>
      </c>
      <c r="I31" s="171">
        <f t="shared" si="15"/>
        <v>3.1416106578830698</v>
      </c>
      <c r="J31" s="172"/>
      <c r="K31" s="173">
        <f t="shared" si="16"/>
        <v>10.331294832794756</v>
      </c>
      <c r="L31" s="169">
        <f t="shared" si="17"/>
        <v>155.3578170345076</v>
      </c>
      <c r="M31" s="174">
        <f t="shared" si="18"/>
        <v>173.49505835008003</v>
      </c>
      <c r="N31" s="170">
        <f t="shared" si="19"/>
        <v>57.345744706556914</v>
      </c>
      <c r="O31" s="175">
        <f t="shared" si="20"/>
        <v>1.0123606578830699</v>
      </c>
      <c r="P31" s="192">
        <f t="shared" si="21"/>
        <v>3.8925865101800352</v>
      </c>
      <c r="Q31" s="174">
        <f t="shared" si="22"/>
        <v>55.608378716857644</v>
      </c>
      <c r="R31" s="174">
        <f t="shared" si="23"/>
        <v>84.848474849920009</v>
      </c>
      <c r="S31" s="170">
        <f t="shared" si="24"/>
        <v>35.200023695118141</v>
      </c>
      <c r="T31" s="192">
        <f t="shared" si="25"/>
        <v>81.29795595451148</v>
      </c>
      <c r="U31" s="206">
        <f t="shared" si="26"/>
        <v>15.063659625000001</v>
      </c>
      <c r="Z31" s="179" t="str">
        <f t="shared" si="27"/>
        <v>HEA 140</v>
      </c>
    </row>
    <row r="32" spans="1:26" x14ac:dyDescent="0.2">
      <c r="A32" s="205" t="s">
        <v>293</v>
      </c>
      <c r="B32" s="168">
        <v>30.4</v>
      </c>
      <c r="C32" s="157">
        <v>152</v>
      </c>
      <c r="D32" s="158">
        <v>160</v>
      </c>
      <c r="E32" s="169">
        <v>6</v>
      </c>
      <c r="F32" s="169">
        <v>9</v>
      </c>
      <c r="G32" s="158">
        <v>15</v>
      </c>
      <c r="H32" s="212">
        <f t="shared" si="14"/>
        <v>104</v>
      </c>
      <c r="I32" s="171">
        <f t="shared" si="15"/>
        <v>3.8771416529422971</v>
      </c>
      <c r="J32" s="172"/>
      <c r="K32" s="173">
        <f t="shared" si="16"/>
        <v>16.729766143481569</v>
      </c>
      <c r="L32" s="169">
        <f t="shared" si="17"/>
        <v>220.12850188791541</v>
      </c>
      <c r="M32" s="174">
        <f t="shared" si="18"/>
        <v>245.147312715</v>
      </c>
      <c r="N32" s="170">
        <f t="shared" si="19"/>
        <v>65.688463103177057</v>
      </c>
      <c r="O32" s="175">
        <f t="shared" si="20"/>
        <v>1.3211416529422972</v>
      </c>
      <c r="P32" s="192">
        <f t="shared" si="21"/>
        <v>6.1542005008815712</v>
      </c>
      <c r="Q32" s="174">
        <f t="shared" si="22"/>
        <v>76.927506261019644</v>
      </c>
      <c r="R32" s="174">
        <f t="shared" si="23"/>
        <v>117.632487285</v>
      </c>
      <c r="S32" s="170">
        <f t="shared" si="24"/>
        <v>39.840977600645552</v>
      </c>
      <c r="T32" s="192">
        <f t="shared" si="25"/>
        <v>121.94181095479848</v>
      </c>
      <c r="U32" s="206">
        <f t="shared" si="26"/>
        <v>31.409664000000003</v>
      </c>
      <c r="Z32" s="179" t="str">
        <f t="shared" si="27"/>
        <v>HEA 160</v>
      </c>
    </row>
    <row r="33" spans="1:26" x14ac:dyDescent="0.2">
      <c r="A33" s="205" t="s">
        <v>294</v>
      </c>
      <c r="B33" s="168">
        <v>35.5</v>
      </c>
      <c r="C33" s="157">
        <v>171</v>
      </c>
      <c r="D33" s="158">
        <v>180</v>
      </c>
      <c r="E33" s="169">
        <v>6</v>
      </c>
      <c r="F33" s="169">
        <v>9.5</v>
      </c>
      <c r="G33" s="158">
        <v>15</v>
      </c>
      <c r="H33" s="212">
        <f t="shared" si="14"/>
        <v>122</v>
      </c>
      <c r="I33" s="171">
        <f t="shared" si="15"/>
        <v>4.5251416529422972</v>
      </c>
      <c r="J33" s="172"/>
      <c r="K33" s="173">
        <f t="shared" si="16"/>
        <v>25.102867112351568</v>
      </c>
      <c r="L33" s="169">
        <f t="shared" si="17"/>
        <v>293.60078493978438</v>
      </c>
      <c r="M33" s="174">
        <f t="shared" si="18"/>
        <v>324.85257271500001</v>
      </c>
      <c r="N33" s="170">
        <f t="shared" si="19"/>
        <v>74.481012899992024</v>
      </c>
      <c r="O33" s="175">
        <f t="shared" si="20"/>
        <v>1.4471416529422969</v>
      </c>
      <c r="P33" s="192">
        <f t="shared" si="21"/>
        <v>9.2445245008815711</v>
      </c>
      <c r="Q33" s="174">
        <f t="shared" si="22"/>
        <v>102.71693889868412</v>
      </c>
      <c r="R33" s="174">
        <f t="shared" si="23"/>
        <v>156.49448728500002</v>
      </c>
      <c r="S33" s="170">
        <f t="shared" si="24"/>
        <v>45.198726610333509</v>
      </c>
      <c r="T33" s="192">
        <f t="shared" si="25"/>
        <v>147.98237261710059</v>
      </c>
      <c r="U33" s="206">
        <f t="shared" si="26"/>
        <v>60.210874125000004</v>
      </c>
      <c r="Z33" s="179" t="str">
        <f t="shared" si="27"/>
        <v>HEA 180</v>
      </c>
    </row>
    <row r="34" spans="1:26" x14ac:dyDescent="0.2">
      <c r="A34" s="205" t="s">
        <v>295</v>
      </c>
      <c r="B34" s="168">
        <v>42.3</v>
      </c>
      <c r="C34" s="157">
        <v>190</v>
      </c>
      <c r="D34" s="158">
        <v>200</v>
      </c>
      <c r="E34" s="169">
        <v>6.5</v>
      </c>
      <c r="F34" s="169">
        <v>10</v>
      </c>
      <c r="G34" s="158">
        <v>18</v>
      </c>
      <c r="H34" s="212">
        <f t="shared" si="14"/>
        <v>134</v>
      </c>
      <c r="I34" s="171">
        <f t="shared" si="15"/>
        <v>5.3831239802369071</v>
      </c>
      <c r="J34" s="172"/>
      <c r="K34" s="173">
        <f t="shared" si="16"/>
        <v>36.921551143864029</v>
      </c>
      <c r="L34" s="169">
        <f t="shared" si="17"/>
        <v>388.64790677751608</v>
      </c>
      <c r="M34" s="174">
        <f t="shared" si="18"/>
        <v>429.48470373151997</v>
      </c>
      <c r="N34" s="170">
        <f t="shared" si="19"/>
        <v>82.817626165295678</v>
      </c>
      <c r="O34" s="175">
        <f t="shared" si="20"/>
        <v>1.8081239802369073</v>
      </c>
      <c r="P34" s="192">
        <f t="shared" si="21"/>
        <v>13.351924600470756</v>
      </c>
      <c r="Q34" s="174">
        <f t="shared" si="22"/>
        <v>133.51924600470755</v>
      </c>
      <c r="R34" s="174">
        <f t="shared" si="23"/>
        <v>203.81765246847999</v>
      </c>
      <c r="S34" s="170">
        <f t="shared" si="24"/>
        <v>49.802912864312709</v>
      </c>
      <c r="T34" s="192">
        <f t="shared" si="25"/>
        <v>209.84943260737126</v>
      </c>
      <c r="U34" s="206">
        <f t="shared" si="26"/>
        <v>108</v>
      </c>
      <c r="Z34" s="179" t="str">
        <f t="shared" si="27"/>
        <v>HEA 200</v>
      </c>
    </row>
    <row r="35" spans="1:26" x14ac:dyDescent="0.2">
      <c r="A35" s="167" t="s">
        <v>296</v>
      </c>
      <c r="B35" s="194">
        <v>50.5</v>
      </c>
      <c r="C35" s="149">
        <v>210</v>
      </c>
      <c r="D35" s="150">
        <v>220</v>
      </c>
      <c r="E35" s="195">
        <v>7</v>
      </c>
      <c r="F35" s="195">
        <v>11</v>
      </c>
      <c r="G35" s="150">
        <v>18</v>
      </c>
      <c r="H35" s="213">
        <f t="shared" si="14"/>
        <v>152</v>
      </c>
      <c r="I35" s="197">
        <f t="shared" si="15"/>
        <v>6.4341239802369072</v>
      </c>
      <c r="J35" s="198"/>
      <c r="K35" s="199">
        <f t="shared" si="16"/>
        <v>54.097008993964721</v>
      </c>
      <c r="L35" s="195">
        <f t="shared" si="17"/>
        <v>515.20960946633079</v>
      </c>
      <c r="M35" s="200">
        <f t="shared" si="18"/>
        <v>568.45729813152002</v>
      </c>
      <c r="N35" s="196">
        <f t="shared" si="19"/>
        <v>91.694210244307442</v>
      </c>
      <c r="O35" s="201">
        <f t="shared" si="20"/>
        <v>2.0671239802369072</v>
      </c>
      <c r="P35" s="203">
        <f t="shared" si="21"/>
        <v>19.54243614263833</v>
      </c>
      <c r="Q35" s="200">
        <f t="shared" si="22"/>
        <v>177.65851038762116</v>
      </c>
      <c r="R35" s="200">
        <f t="shared" si="23"/>
        <v>270.59455786847997</v>
      </c>
      <c r="S35" s="196">
        <f t="shared" si="24"/>
        <v>55.111805392123806</v>
      </c>
      <c r="T35" s="203">
        <f t="shared" si="25"/>
        <v>284.58155006028881</v>
      </c>
      <c r="U35" s="204">
        <f t="shared" si="26"/>
        <v>193.26608033333332</v>
      </c>
      <c r="Z35" s="179" t="str">
        <f t="shared" si="27"/>
        <v>HEA 220</v>
      </c>
    </row>
    <row r="36" spans="1:26" x14ac:dyDescent="0.2">
      <c r="A36" s="205" t="s">
        <v>297</v>
      </c>
      <c r="B36" s="168">
        <v>60.3</v>
      </c>
      <c r="C36" s="157">
        <v>230</v>
      </c>
      <c r="D36" s="158">
        <v>240</v>
      </c>
      <c r="E36" s="169">
        <v>7.5</v>
      </c>
      <c r="F36" s="169">
        <v>12</v>
      </c>
      <c r="G36" s="158">
        <v>21</v>
      </c>
      <c r="H36" s="212">
        <f t="shared" si="14"/>
        <v>164</v>
      </c>
      <c r="I36" s="171">
        <f t="shared" si="15"/>
        <v>7.6835576397669012</v>
      </c>
      <c r="J36" s="172"/>
      <c r="K36" s="173">
        <f t="shared" si="16"/>
        <v>77.631832187670057</v>
      </c>
      <c r="L36" s="169">
        <f t="shared" si="17"/>
        <v>675.05941032756562</v>
      </c>
      <c r="M36" s="174">
        <f t="shared" si="18"/>
        <v>744.62305056996001</v>
      </c>
      <c r="N36" s="170">
        <f t="shared" si="19"/>
        <v>100.51682015375681</v>
      </c>
      <c r="O36" s="175">
        <f t="shared" si="20"/>
        <v>2.5175576397669013</v>
      </c>
      <c r="P36" s="192">
        <f t="shared" si="21"/>
        <v>27.682210216753607</v>
      </c>
      <c r="Q36" s="174">
        <f t="shared" si="22"/>
        <v>230.68508513961339</v>
      </c>
      <c r="R36" s="174">
        <f t="shared" si="23"/>
        <v>351.69200663004</v>
      </c>
      <c r="S36" s="170">
        <f t="shared" si="24"/>
        <v>60.023208189137833</v>
      </c>
      <c r="T36" s="192">
        <f t="shared" si="25"/>
        <v>415.51940145423885</v>
      </c>
      <c r="U36" s="206">
        <f t="shared" si="26"/>
        <v>328.48588800000005</v>
      </c>
      <c r="Z36" s="179" t="str">
        <f t="shared" si="27"/>
        <v>HEA 240</v>
      </c>
    </row>
    <row r="37" spans="1:26" x14ac:dyDescent="0.2">
      <c r="A37" s="205" t="s">
        <v>298</v>
      </c>
      <c r="B37" s="168">
        <v>68.2</v>
      </c>
      <c r="C37" s="157">
        <v>250</v>
      </c>
      <c r="D37" s="158">
        <v>260</v>
      </c>
      <c r="E37" s="169">
        <v>7.5</v>
      </c>
      <c r="F37" s="169">
        <v>12.5</v>
      </c>
      <c r="G37" s="158">
        <v>24</v>
      </c>
      <c r="H37" s="212">
        <f t="shared" si="14"/>
        <v>177</v>
      </c>
      <c r="I37" s="171">
        <f t="shared" si="15"/>
        <v>8.6819426315322801</v>
      </c>
      <c r="J37" s="172"/>
      <c r="K37" s="173">
        <f t="shared" si="16"/>
        <v>104.54955121917826</v>
      </c>
      <c r="L37" s="169">
        <f t="shared" si="17"/>
        <v>836.39640975342616</v>
      </c>
      <c r="M37" s="174">
        <f t="shared" si="18"/>
        <v>919.77080740064002</v>
      </c>
      <c r="N37" s="170">
        <f t="shared" si="19"/>
        <v>109.73688562182996</v>
      </c>
      <c r="O37" s="175">
        <f t="shared" si="20"/>
        <v>2.8756926315322797</v>
      </c>
      <c r="P37" s="192">
        <f t="shared" si="21"/>
        <v>36.665614907599469</v>
      </c>
      <c r="Q37" s="174">
        <f t="shared" si="22"/>
        <v>282.04319159691903</v>
      </c>
      <c r="R37" s="174">
        <f t="shared" si="23"/>
        <v>430.16859409936001</v>
      </c>
      <c r="S37" s="170">
        <f t="shared" si="24"/>
        <v>64.986183198583873</v>
      </c>
      <c r="T37" s="192">
        <f t="shared" si="25"/>
        <v>523.74709181012304</v>
      </c>
      <c r="U37" s="206">
        <f t="shared" si="26"/>
        <v>516.35221354166663</v>
      </c>
      <c r="Z37" s="179" t="str">
        <f t="shared" si="27"/>
        <v>HEA 260</v>
      </c>
    </row>
    <row r="38" spans="1:26" x14ac:dyDescent="0.2">
      <c r="A38" s="205" t="s">
        <v>299</v>
      </c>
      <c r="B38" s="168">
        <v>76.400000000000006</v>
      </c>
      <c r="C38" s="157">
        <v>270</v>
      </c>
      <c r="D38" s="158">
        <v>280</v>
      </c>
      <c r="E38" s="169">
        <v>8</v>
      </c>
      <c r="F38" s="169">
        <v>13</v>
      </c>
      <c r="G38" s="158">
        <v>24</v>
      </c>
      <c r="H38" s="212">
        <f t="shared" si="14"/>
        <v>196</v>
      </c>
      <c r="I38" s="171">
        <f t="shared" si="15"/>
        <v>9.7264426315322794</v>
      </c>
      <c r="J38" s="172"/>
      <c r="K38" s="173">
        <f t="shared" si="16"/>
        <v>136.73297604205709</v>
      </c>
      <c r="L38" s="169">
        <f t="shared" si="17"/>
        <v>1012.8368595707933</v>
      </c>
      <c r="M38" s="174">
        <f t="shared" si="18"/>
        <v>1112.22309720064</v>
      </c>
      <c r="N38" s="170">
        <f t="shared" si="19"/>
        <v>118.56584981911435</v>
      </c>
      <c r="O38" s="175">
        <f t="shared" si="20"/>
        <v>3.1744426315322798</v>
      </c>
      <c r="P38" s="192">
        <f t="shared" si="21"/>
        <v>47.616398586215816</v>
      </c>
      <c r="Q38" s="174">
        <f t="shared" si="22"/>
        <v>340.11713275868442</v>
      </c>
      <c r="R38" s="174">
        <f t="shared" si="23"/>
        <v>518.13214119936003</v>
      </c>
      <c r="S38" s="170">
        <f t="shared" si="24"/>
        <v>69.968289618652506</v>
      </c>
      <c r="T38" s="192">
        <f t="shared" si="25"/>
        <v>620.96762602912361</v>
      </c>
      <c r="U38" s="206">
        <f t="shared" si="26"/>
        <v>785.36664266666662</v>
      </c>
      <c r="Z38" s="179" t="str">
        <f t="shared" si="27"/>
        <v>HEA 280</v>
      </c>
    </row>
    <row r="39" spans="1:26" x14ac:dyDescent="0.2">
      <c r="A39" s="180" t="s">
        <v>300</v>
      </c>
      <c r="B39" s="181">
        <v>88.3</v>
      </c>
      <c r="C39" s="182">
        <v>290</v>
      </c>
      <c r="D39" s="183">
        <v>300</v>
      </c>
      <c r="E39" s="184">
        <v>8.5</v>
      </c>
      <c r="F39" s="184">
        <v>14</v>
      </c>
      <c r="G39" s="183">
        <v>27</v>
      </c>
      <c r="H39" s="209">
        <f t="shared" si="14"/>
        <v>208</v>
      </c>
      <c r="I39" s="186">
        <f t="shared" si="15"/>
        <v>11.25277895553304</v>
      </c>
      <c r="J39" s="187"/>
      <c r="K39" s="188">
        <f t="shared" si="16"/>
        <v>182.63497060140216</v>
      </c>
      <c r="L39" s="184">
        <f t="shared" si="17"/>
        <v>1259.5515213889803</v>
      </c>
      <c r="M39" s="189">
        <f t="shared" si="18"/>
        <v>1383.2711451938799</v>
      </c>
      <c r="N39" s="185">
        <f t="shared" si="19"/>
        <v>127.39784319411667</v>
      </c>
      <c r="O39" s="190">
        <f t="shared" si="20"/>
        <v>3.7277789555330401</v>
      </c>
      <c r="P39" s="207">
        <f t="shared" si="21"/>
        <v>63.079544938427631</v>
      </c>
      <c r="Q39" s="189">
        <f t="shared" si="22"/>
        <v>420.53029958951754</v>
      </c>
      <c r="R39" s="189">
        <f t="shared" si="23"/>
        <v>641.16560920612005</v>
      </c>
      <c r="S39" s="185">
        <f t="shared" si="24"/>
        <v>74.871128977391436</v>
      </c>
      <c r="T39" s="207">
        <f t="shared" si="25"/>
        <v>851.73082171789849</v>
      </c>
      <c r="U39" s="193">
        <f t="shared" si="26"/>
        <v>1199.7720000000002</v>
      </c>
      <c r="Z39" s="179" t="str">
        <f t="shared" si="27"/>
        <v>HEA 300</v>
      </c>
    </row>
    <row r="40" spans="1:26" x14ac:dyDescent="0.2">
      <c r="A40" s="205" t="s">
        <v>301</v>
      </c>
      <c r="B40" s="168">
        <v>97.6</v>
      </c>
      <c r="C40" s="157">
        <v>310</v>
      </c>
      <c r="D40" s="158">
        <v>300</v>
      </c>
      <c r="E40" s="169">
        <v>9</v>
      </c>
      <c r="F40" s="169">
        <v>15.5</v>
      </c>
      <c r="G40" s="158">
        <v>27</v>
      </c>
      <c r="H40" s="212">
        <f t="shared" si="14"/>
        <v>225</v>
      </c>
      <c r="I40" s="171">
        <f t="shared" si="15"/>
        <v>12.43677895553304</v>
      </c>
      <c r="J40" s="172"/>
      <c r="K40" s="173">
        <f t="shared" si="16"/>
        <v>229.28589962896481</v>
      </c>
      <c r="L40" s="169">
        <f t="shared" si="17"/>
        <v>1479.2638685739664</v>
      </c>
      <c r="M40" s="174">
        <f t="shared" si="18"/>
        <v>1628.08897079388</v>
      </c>
      <c r="N40" s="170">
        <f t="shared" si="19"/>
        <v>135.77965978425559</v>
      </c>
      <c r="O40" s="175">
        <f t="shared" si="20"/>
        <v>4.1132789555330405</v>
      </c>
      <c r="P40" s="192">
        <f t="shared" si="21"/>
        <v>69.83634152054735</v>
      </c>
      <c r="Q40" s="174">
        <f t="shared" si="22"/>
        <v>465.57561013698228</v>
      </c>
      <c r="R40" s="174">
        <f t="shared" si="23"/>
        <v>709.73942760611999</v>
      </c>
      <c r="S40" s="170">
        <f t="shared" si="24"/>
        <v>74.935357284988243</v>
      </c>
      <c r="T40" s="192">
        <f t="shared" si="25"/>
        <v>1079.7482735664441</v>
      </c>
      <c r="U40" s="206">
        <f t="shared" si="26"/>
        <v>1512.358734375</v>
      </c>
      <c r="Z40" s="179" t="str">
        <f t="shared" si="27"/>
        <v>HEA 320</v>
      </c>
    </row>
    <row r="41" spans="1:26" x14ac:dyDescent="0.2">
      <c r="A41" s="205" t="s">
        <v>302</v>
      </c>
      <c r="B41" s="168">
        <v>104.8</v>
      </c>
      <c r="C41" s="157">
        <v>330</v>
      </c>
      <c r="D41" s="158">
        <v>300</v>
      </c>
      <c r="E41" s="169">
        <v>9.5</v>
      </c>
      <c r="F41" s="169">
        <v>16.5</v>
      </c>
      <c r="G41" s="158">
        <v>27</v>
      </c>
      <c r="H41" s="212">
        <f t="shared" si="14"/>
        <v>243</v>
      </c>
      <c r="I41" s="171">
        <f t="shared" si="15"/>
        <v>13.34727895553304</v>
      </c>
      <c r="J41" s="172"/>
      <c r="K41" s="173">
        <f t="shared" si="16"/>
        <v>276.93104013985464</v>
      </c>
      <c r="L41" s="169">
        <f t="shared" si="17"/>
        <v>1678.3699402415434</v>
      </c>
      <c r="M41" s="174">
        <f t="shared" si="18"/>
        <v>1850.4750581938799</v>
      </c>
      <c r="N41" s="170">
        <f t="shared" si="19"/>
        <v>144.04210181350754</v>
      </c>
      <c r="O41" s="175">
        <f t="shared" si="20"/>
        <v>4.4950289555330398</v>
      </c>
      <c r="P41" s="192">
        <f t="shared" si="21"/>
        <v>74.343946251450419</v>
      </c>
      <c r="Q41" s="174">
        <f t="shared" si="22"/>
        <v>495.62630834300279</v>
      </c>
      <c r="R41" s="174">
        <f t="shared" si="23"/>
        <v>755.94718350612004</v>
      </c>
      <c r="S41" s="170">
        <f t="shared" si="24"/>
        <v>74.632233092251994</v>
      </c>
      <c r="T41" s="192">
        <f t="shared" si="25"/>
        <v>1271.9534575173157</v>
      </c>
      <c r="U41" s="206">
        <f t="shared" si="26"/>
        <v>1824.3642656250001</v>
      </c>
      <c r="Z41" s="179" t="str">
        <f t="shared" si="27"/>
        <v>HEA 340</v>
      </c>
    </row>
    <row r="42" spans="1:26" x14ac:dyDescent="0.2">
      <c r="A42" s="205" t="s">
        <v>303</v>
      </c>
      <c r="B42" s="168">
        <v>112.1</v>
      </c>
      <c r="C42" s="157">
        <v>350</v>
      </c>
      <c r="D42" s="158">
        <v>300</v>
      </c>
      <c r="E42" s="169">
        <v>10</v>
      </c>
      <c r="F42" s="169">
        <v>17.5</v>
      </c>
      <c r="G42" s="158">
        <v>27</v>
      </c>
      <c r="H42" s="212">
        <f t="shared" si="14"/>
        <v>261</v>
      </c>
      <c r="I42" s="171">
        <f t="shared" si="15"/>
        <v>14.27577895553304</v>
      </c>
      <c r="J42" s="172"/>
      <c r="K42" s="173">
        <f t="shared" si="16"/>
        <v>330.89786547394448</v>
      </c>
      <c r="L42" s="169">
        <f t="shared" si="17"/>
        <v>1890.8449455653972</v>
      </c>
      <c r="M42" s="174">
        <f t="shared" si="18"/>
        <v>2088.47314559388</v>
      </c>
      <c r="N42" s="170">
        <f t="shared" si="19"/>
        <v>152.24641517697759</v>
      </c>
      <c r="O42" s="175">
        <f t="shared" si="20"/>
        <v>4.8957789555330402</v>
      </c>
      <c r="P42" s="192">
        <f t="shared" si="21"/>
        <v>78.85238839155349</v>
      </c>
      <c r="Q42" s="174">
        <f t="shared" si="22"/>
        <v>525.68258927702323</v>
      </c>
      <c r="R42" s="174">
        <f t="shared" si="23"/>
        <v>802.27756440611995</v>
      </c>
      <c r="S42" s="170">
        <f t="shared" si="24"/>
        <v>74.320311080854424</v>
      </c>
      <c r="T42" s="192">
        <f t="shared" si="25"/>
        <v>1488.2114487986232</v>
      </c>
      <c r="U42" s="206">
        <f t="shared" si="26"/>
        <v>2176.576171875</v>
      </c>
      <c r="Z42" s="179" t="str">
        <f t="shared" si="27"/>
        <v>HEA 360</v>
      </c>
    </row>
    <row r="43" spans="1:26" x14ac:dyDescent="0.2">
      <c r="A43" s="205" t="s">
        <v>304</v>
      </c>
      <c r="B43" s="168">
        <v>124.8</v>
      </c>
      <c r="C43" s="157">
        <v>390</v>
      </c>
      <c r="D43" s="158">
        <v>300</v>
      </c>
      <c r="E43" s="169">
        <v>11</v>
      </c>
      <c r="F43" s="169">
        <v>19</v>
      </c>
      <c r="G43" s="158">
        <v>27</v>
      </c>
      <c r="H43" s="212">
        <f t="shared" si="14"/>
        <v>298</v>
      </c>
      <c r="I43" s="171">
        <f t="shared" si="15"/>
        <v>15.89777895553304</v>
      </c>
      <c r="J43" s="172"/>
      <c r="K43" s="173">
        <f t="shared" si="16"/>
        <v>450.69390854218466</v>
      </c>
      <c r="L43" s="169">
        <f t="shared" si="17"/>
        <v>2311.2508130368442</v>
      </c>
      <c r="M43" s="174">
        <f t="shared" si="18"/>
        <v>2561.79845719388</v>
      </c>
      <c r="N43" s="170">
        <f t="shared" si="19"/>
        <v>168.3730647459146</v>
      </c>
      <c r="O43" s="175">
        <f t="shared" si="20"/>
        <v>5.73277895553304</v>
      </c>
      <c r="P43" s="192">
        <f t="shared" si="21"/>
        <v>85.622240066026265</v>
      </c>
      <c r="Q43" s="174">
        <f t="shared" si="22"/>
        <v>570.81493377350841</v>
      </c>
      <c r="R43" s="174">
        <f t="shared" si="23"/>
        <v>872.86345120611998</v>
      </c>
      <c r="S43" s="170">
        <f t="shared" si="24"/>
        <v>73.388002277558172</v>
      </c>
      <c r="T43" s="192">
        <f t="shared" si="25"/>
        <v>1890.3840939155361</v>
      </c>
      <c r="U43" s="206">
        <f t="shared" si="26"/>
        <v>2942.0763750000001</v>
      </c>
      <c r="Z43" s="179" t="str">
        <f t="shared" si="27"/>
        <v>HEA 400</v>
      </c>
    </row>
    <row r="44" spans="1:26" x14ac:dyDescent="0.2">
      <c r="A44" s="167" t="s">
        <v>305</v>
      </c>
      <c r="B44" s="194">
        <v>139.80000000000001</v>
      </c>
      <c r="C44" s="149">
        <v>440</v>
      </c>
      <c r="D44" s="150">
        <v>300</v>
      </c>
      <c r="E44" s="195">
        <v>11.5</v>
      </c>
      <c r="F44" s="195">
        <v>21</v>
      </c>
      <c r="G44" s="150">
        <v>27</v>
      </c>
      <c r="H44" s="213">
        <f t="shared" si="14"/>
        <v>344</v>
      </c>
      <c r="I44" s="197">
        <f t="shared" si="15"/>
        <v>17.802778955533043</v>
      </c>
      <c r="J44" s="198"/>
      <c r="K44" s="199">
        <f t="shared" si="16"/>
        <v>637.21625080750312</v>
      </c>
      <c r="L44" s="195">
        <f t="shared" si="17"/>
        <v>2896.4375036704687</v>
      </c>
      <c r="M44" s="200">
        <f t="shared" si="18"/>
        <v>3215.8667499938797</v>
      </c>
      <c r="N44" s="196">
        <f t="shared" si="19"/>
        <v>189.19058570957128</v>
      </c>
      <c r="O44" s="201">
        <f t="shared" si="20"/>
        <v>6.5782789555330421</v>
      </c>
      <c r="P44" s="203">
        <f t="shared" si="21"/>
        <v>94.637286589979311</v>
      </c>
      <c r="Q44" s="200">
        <f t="shared" si="22"/>
        <v>630.91524393319537</v>
      </c>
      <c r="R44" s="200">
        <f t="shared" si="23"/>
        <v>965.53076960611997</v>
      </c>
      <c r="S44" s="196">
        <f t="shared" si="24"/>
        <v>72.910023824680493</v>
      </c>
      <c r="T44" s="203">
        <f t="shared" si="25"/>
        <v>2437.5724595196698</v>
      </c>
      <c r="U44" s="204">
        <f t="shared" si="26"/>
        <v>4147.6286250000003</v>
      </c>
      <c r="Z44" s="179" t="str">
        <f t="shared" si="27"/>
        <v>HEA 450</v>
      </c>
    </row>
    <row r="45" spans="1:26" x14ac:dyDescent="0.2">
      <c r="A45" s="180" t="s">
        <v>306</v>
      </c>
      <c r="B45" s="181">
        <v>155.1</v>
      </c>
      <c r="C45" s="182">
        <v>490</v>
      </c>
      <c r="D45" s="183">
        <v>300</v>
      </c>
      <c r="E45" s="184">
        <v>12</v>
      </c>
      <c r="F45" s="184">
        <v>23</v>
      </c>
      <c r="G45" s="183">
        <v>27</v>
      </c>
      <c r="H45" s="209">
        <f t="shared" si="14"/>
        <v>390</v>
      </c>
      <c r="I45" s="186">
        <f t="shared" si="15"/>
        <v>19.753778955533043</v>
      </c>
      <c r="J45" s="187"/>
      <c r="K45" s="188">
        <f t="shared" si="16"/>
        <v>869.74768487495487</v>
      </c>
      <c r="L45" s="184">
        <f t="shared" si="17"/>
        <v>3549.9905505100196</v>
      </c>
      <c r="M45" s="189">
        <f t="shared" si="18"/>
        <v>3948.8560427938801</v>
      </c>
      <c r="N45" s="185">
        <f t="shared" si="19"/>
        <v>209.831915807483</v>
      </c>
      <c r="O45" s="190">
        <f t="shared" si="20"/>
        <v>7.4717789555330416</v>
      </c>
      <c r="P45" s="207">
        <f t="shared" si="21"/>
        <v>103.65450529396573</v>
      </c>
      <c r="Q45" s="189">
        <f t="shared" si="22"/>
        <v>691.0300352931049</v>
      </c>
      <c r="R45" s="189">
        <f t="shared" si="23"/>
        <v>1058.51233800612</v>
      </c>
      <c r="S45" s="185">
        <f t="shared" si="24"/>
        <v>72.438424618800056</v>
      </c>
      <c r="T45" s="207">
        <f t="shared" si="25"/>
        <v>3092.7263819585414</v>
      </c>
      <c r="U45" s="193">
        <f t="shared" si="26"/>
        <v>5643.0528750000003</v>
      </c>
      <c r="Z45" s="179" t="str">
        <f t="shared" si="27"/>
        <v>HEA 500</v>
      </c>
    </row>
    <row r="46" spans="1:26" x14ac:dyDescent="0.2">
      <c r="A46" s="205" t="s">
        <v>307</v>
      </c>
      <c r="B46" s="168">
        <v>166.2</v>
      </c>
      <c r="C46" s="157">
        <v>540</v>
      </c>
      <c r="D46" s="158">
        <v>300</v>
      </c>
      <c r="E46" s="169">
        <v>12.5</v>
      </c>
      <c r="F46" s="169">
        <v>24</v>
      </c>
      <c r="G46" s="158">
        <v>27</v>
      </c>
      <c r="H46" s="212">
        <f t="shared" si="14"/>
        <v>438</v>
      </c>
      <c r="I46" s="171">
        <f t="shared" si="15"/>
        <v>21.175778955533044</v>
      </c>
      <c r="J46" s="172"/>
      <c r="K46" s="173">
        <f t="shared" si="16"/>
        <v>1119.3220525226611</v>
      </c>
      <c r="L46" s="169">
        <f t="shared" si="17"/>
        <v>4145.6372315654116</v>
      </c>
      <c r="M46" s="174">
        <f t="shared" si="18"/>
        <v>4621.8166091938801</v>
      </c>
      <c r="N46" s="170">
        <f t="shared" si="19"/>
        <v>229.9099847489596</v>
      </c>
      <c r="O46" s="175">
        <f t="shared" si="20"/>
        <v>8.3717789555330455</v>
      </c>
      <c r="P46" s="192">
        <f t="shared" si="21"/>
        <v>108.17445069881879</v>
      </c>
      <c r="Q46" s="174">
        <f t="shared" si="22"/>
        <v>721.16300465879192</v>
      </c>
      <c r="R46" s="174">
        <f t="shared" si="23"/>
        <v>1106.90353140612</v>
      </c>
      <c r="S46" s="170">
        <f t="shared" si="24"/>
        <v>71.473105378035214</v>
      </c>
      <c r="T46" s="192">
        <f t="shared" si="25"/>
        <v>3515.3680933702581</v>
      </c>
      <c r="U46" s="206">
        <f t="shared" si="26"/>
        <v>7188.9120000000003</v>
      </c>
      <c r="Z46" s="179" t="str">
        <f t="shared" si="27"/>
        <v>HEA 550</v>
      </c>
    </row>
    <row r="47" spans="1:26" x14ac:dyDescent="0.2">
      <c r="A47" s="205" t="s">
        <v>308</v>
      </c>
      <c r="B47" s="168">
        <v>177.8</v>
      </c>
      <c r="C47" s="157">
        <v>590</v>
      </c>
      <c r="D47" s="158">
        <v>300</v>
      </c>
      <c r="E47" s="169">
        <v>13</v>
      </c>
      <c r="F47" s="169">
        <v>25</v>
      </c>
      <c r="G47" s="158">
        <v>27</v>
      </c>
      <c r="H47" s="212">
        <f t="shared" si="14"/>
        <v>486</v>
      </c>
      <c r="I47" s="171">
        <f t="shared" si="15"/>
        <v>22.645778955533043</v>
      </c>
      <c r="J47" s="172"/>
      <c r="K47" s="173">
        <f t="shared" si="16"/>
        <v>1412.0808953575674</v>
      </c>
      <c r="L47" s="169">
        <f t="shared" si="17"/>
        <v>4786.7148995171783</v>
      </c>
      <c r="M47" s="174">
        <f t="shared" si="18"/>
        <v>5350.3851755938804</v>
      </c>
      <c r="N47" s="170">
        <f t="shared" si="19"/>
        <v>249.71012768401567</v>
      </c>
      <c r="O47" s="175">
        <f t="shared" si="20"/>
        <v>9.3207789555330418</v>
      </c>
      <c r="P47" s="192">
        <f t="shared" si="21"/>
        <v>112.69711907537184</v>
      </c>
      <c r="Q47" s="174">
        <f t="shared" si="22"/>
        <v>751.31412716914565</v>
      </c>
      <c r="R47" s="174">
        <f t="shared" si="23"/>
        <v>1155.65622480612</v>
      </c>
      <c r="S47" s="170">
        <f t="shared" si="24"/>
        <v>70.544437540399528</v>
      </c>
      <c r="T47" s="192">
        <f t="shared" si="25"/>
        <v>3978.0540899183634</v>
      </c>
      <c r="U47" s="206">
        <f t="shared" si="26"/>
        <v>8978.203125</v>
      </c>
      <c r="Z47" s="179" t="str">
        <f t="shared" si="27"/>
        <v>HEA 600</v>
      </c>
    </row>
    <row r="48" spans="1:26" x14ac:dyDescent="0.2">
      <c r="A48" s="167" t="s">
        <v>309</v>
      </c>
      <c r="B48" s="194">
        <v>189.7</v>
      </c>
      <c r="C48" s="149">
        <v>640</v>
      </c>
      <c r="D48" s="150">
        <v>300</v>
      </c>
      <c r="E48" s="195">
        <v>13.5</v>
      </c>
      <c r="F48" s="195">
        <v>26</v>
      </c>
      <c r="G48" s="150">
        <v>27</v>
      </c>
      <c r="H48" s="213">
        <f t="shared" si="14"/>
        <v>534</v>
      </c>
      <c r="I48" s="197">
        <f t="shared" si="15"/>
        <v>24.163778955533044</v>
      </c>
      <c r="J48" s="198"/>
      <c r="K48" s="199">
        <f t="shared" si="16"/>
        <v>1751.7820853796736</v>
      </c>
      <c r="L48" s="195">
        <f t="shared" si="17"/>
        <v>5474.3190168114807</v>
      </c>
      <c r="M48" s="200">
        <f t="shared" si="18"/>
        <v>6136.2897419938799</v>
      </c>
      <c r="N48" s="196">
        <f t="shared" si="19"/>
        <v>269.25117872803997</v>
      </c>
      <c r="O48" s="201">
        <f t="shared" si="20"/>
        <v>10.318778955533043</v>
      </c>
      <c r="P48" s="203">
        <f t="shared" si="21"/>
        <v>117.2227721736249</v>
      </c>
      <c r="Q48" s="200">
        <f t="shared" si="22"/>
        <v>781.48514782416601</v>
      </c>
      <c r="R48" s="200">
        <f t="shared" si="23"/>
        <v>1204.78841820612</v>
      </c>
      <c r="S48" s="196">
        <f t="shared" si="24"/>
        <v>69.650392272145496</v>
      </c>
      <c r="T48" s="203">
        <f t="shared" si="25"/>
        <v>4482.9563709751801</v>
      </c>
      <c r="U48" s="204">
        <f t="shared" si="26"/>
        <v>11027.133</v>
      </c>
      <c r="Z48" s="179" t="str">
        <f t="shared" si="27"/>
        <v>HEA 650</v>
      </c>
    </row>
    <row r="49" spans="1:26" x14ac:dyDescent="0.2">
      <c r="A49" s="180" t="s">
        <v>310</v>
      </c>
      <c r="B49" s="181">
        <v>204.5</v>
      </c>
      <c r="C49" s="182">
        <v>690</v>
      </c>
      <c r="D49" s="183">
        <v>300</v>
      </c>
      <c r="E49" s="184">
        <v>14.5</v>
      </c>
      <c r="F49" s="184">
        <v>27</v>
      </c>
      <c r="G49" s="183">
        <v>27</v>
      </c>
      <c r="H49" s="209">
        <f t="shared" si="14"/>
        <v>582</v>
      </c>
      <c r="I49" s="186">
        <f t="shared" si="15"/>
        <v>26.047778955533044</v>
      </c>
      <c r="J49" s="187"/>
      <c r="K49" s="188">
        <f t="shared" si="16"/>
        <v>2153.0132305889797</v>
      </c>
      <c r="L49" s="184">
        <f t="shared" si="17"/>
        <v>6240.6180596782024</v>
      </c>
      <c r="M49" s="189">
        <f t="shared" si="18"/>
        <v>7031.8203083938797</v>
      </c>
      <c r="N49" s="185">
        <f t="shared" si="19"/>
        <v>287.50010023689907</v>
      </c>
      <c r="O49" s="190">
        <f t="shared" si="20"/>
        <v>11.697278955533045</v>
      </c>
      <c r="P49" s="207">
        <f t="shared" si="21"/>
        <v>121.77194503523101</v>
      </c>
      <c r="Q49" s="189">
        <f t="shared" si="22"/>
        <v>811.81296690154011</v>
      </c>
      <c r="R49" s="189">
        <f t="shared" si="23"/>
        <v>1256.74030500612</v>
      </c>
      <c r="S49" s="185">
        <f t="shared" si="24"/>
        <v>68.373572555960536</v>
      </c>
      <c r="T49" s="207">
        <f t="shared" si="25"/>
        <v>5138.9045745977892</v>
      </c>
      <c r="U49" s="193">
        <f t="shared" si="26"/>
        <v>13351.908375000001</v>
      </c>
      <c r="Z49" s="179" t="str">
        <f t="shared" si="27"/>
        <v>HEA 700</v>
      </c>
    </row>
    <row r="50" spans="1:26" x14ac:dyDescent="0.2">
      <c r="A50" s="205" t="s">
        <v>311</v>
      </c>
      <c r="B50" s="168">
        <v>224.4</v>
      </c>
      <c r="C50" s="157">
        <v>790</v>
      </c>
      <c r="D50" s="158">
        <v>300</v>
      </c>
      <c r="E50" s="169">
        <v>15</v>
      </c>
      <c r="F50" s="169">
        <v>28</v>
      </c>
      <c r="G50" s="158">
        <v>30</v>
      </c>
      <c r="H50" s="212">
        <f t="shared" si="14"/>
        <v>674</v>
      </c>
      <c r="I50" s="171">
        <f t="shared" si="15"/>
        <v>28.582566611769188</v>
      </c>
      <c r="J50" s="172"/>
      <c r="K50" s="173">
        <f t="shared" si="16"/>
        <v>3034.425915937225</v>
      </c>
      <c r="L50" s="169">
        <f t="shared" si="17"/>
        <v>7682.0909264233542</v>
      </c>
      <c r="M50" s="174">
        <f t="shared" si="18"/>
        <v>8699.4879817199999</v>
      </c>
      <c r="N50" s="170">
        <f t="shared" si="19"/>
        <v>325.8274408063964</v>
      </c>
      <c r="O50" s="175">
        <f t="shared" si="20"/>
        <v>13.882566611769187</v>
      </c>
      <c r="P50" s="192">
        <f t="shared" si="21"/>
        <v>126.36222746894514</v>
      </c>
      <c r="Q50" s="174">
        <f t="shared" si="22"/>
        <v>842.41484979296752</v>
      </c>
      <c r="R50" s="174">
        <f t="shared" si="23"/>
        <v>1312.2582382799999</v>
      </c>
      <c r="S50" s="170">
        <f t="shared" si="24"/>
        <v>66.490258944185712</v>
      </c>
      <c r="T50" s="192">
        <f t="shared" si="25"/>
        <v>5968.7247716621468</v>
      </c>
      <c r="U50" s="206">
        <f t="shared" si="26"/>
        <v>18290.286</v>
      </c>
      <c r="Z50" s="179" t="str">
        <f t="shared" si="27"/>
        <v>HEA 800</v>
      </c>
    </row>
    <row r="51" spans="1:26" x14ac:dyDescent="0.2">
      <c r="A51" s="205" t="s">
        <v>312</v>
      </c>
      <c r="B51" s="168">
        <v>251.6</v>
      </c>
      <c r="C51" s="157">
        <v>890</v>
      </c>
      <c r="D51" s="158">
        <v>300</v>
      </c>
      <c r="E51" s="169">
        <v>16</v>
      </c>
      <c r="F51" s="169">
        <v>30</v>
      </c>
      <c r="G51" s="158">
        <v>30</v>
      </c>
      <c r="H51" s="212">
        <f t="shared" si="14"/>
        <v>770</v>
      </c>
      <c r="I51" s="171">
        <f t="shared" si="15"/>
        <v>32.052566611769187</v>
      </c>
      <c r="J51" s="172"/>
      <c r="K51" s="173">
        <f t="shared" si="16"/>
        <v>4220.7494170890113</v>
      </c>
      <c r="L51" s="169">
        <f t="shared" si="17"/>
        <v>9484.8301507618216</v>
      </c>
      <c r="M51" s="174">
        <f t="shared" si="18"/>
        <v>10811.03586172</v>
      </c>
      <c r="N51" s="170">
        <f t="shared" si="19"/>
        <v>362.88028910370059</v>
      </c>
      <c r="O51" s="175">
        <f t="shared" si="20"/>
        <v>16.332566611769188</v>
      </c>
      <c r="P51" s="192">
        <f t="shared" si="21"/>
        <v>135.45026051389178</v>
      </c>
      <c r="Q51" s="174">
        <f t="shared" si="22"/>
        <v>903.00173675927863</v>
      </c>
      <c r="R51" s="174">
        <f t="shared" si="23"/>
        <v>1414.47701828</v>
      </c>
      <c r="S51" s="170">
        <f t="shared" si="24"/>
        <v>65.006759356629459</v>
      </c>
      <c r="T51" s="192">
        <f t="shared" si="25"/>
        <v>7367.6638845346015</v>
      </c>
      <c r="U51" s="206">
        <f t="shared" si="26"/>
        <v>24961.5</v>
      </c>
      <c r="Z51" s="179" t="str">
        <f t="shared" si="27"/>
        <v>HEA 900</v>
      </c>
    </row>
    <row r="52" spans="1:26" x14ac:dyDescent="0.2">
      <c r="A52" s="180" t="s">
        <v>313</v>
      </c>
      <c r="B52" s="181">
        <v>272.3</v>
      </c>
      <c r="C52" s="182">
        <v>990</v>
      </c>
      <c r="D52" s="183">
        <v>300</v>
      </c>
      <c r="E52" s="184">
        <v>16.5</v>
      </c>
      <c r="F52" s="184">
        <v>31</v>
      </c>
      <c r="G52" s="183">
        <v>30</v>
      </c>
      <c r="H52" s="209">
        <f t="shared" si="14"/>
        <v>868</v>
      </c>
      <c r="I52" s="186">
        <f t="shared" si="15"/>
        <v>34.684566611769185</v>
      </c>
      <c r="J52" s="187"/>
      <c r="K52" s="188">
        <f t="shared" si="16"/>
        <v>5538.4613654309051</v>
      </c>
      <c r="L52" s="184">
        <f t="shared" si="17"/>
        <v>11188.810839254355</v>
      </c>
      <c r="M52" s="189">
        <f t="shared" si="18"/>
        <v>12824.375301720002</v>
      </c>
      <c r="N52" s="185">
        <f t="shared" si="19"/>
        <v>399.60087371532876</v>
      </c>
      <c r="O52" s="190">
        <f t="shared" si="20"/>
        <v>18.456066611769188</v>
      </c>
      <c r="P52" s="207">
        <f t="shared" si="21"/>
        <v>140.02007164136512</v>
      </c>
      <c r="Q52" s="189">
        <f t="shared" si="22"/>
        <v>933.4671442757674</v>
      </c>
      <c r="R52" s="189">
        <f t="shared" si="23"/>
        <v>1469.71215828</v>
      </c>
      <c r="S52" s="185">
        <f t="shared" si="24"/>
        <v>63.537044846060553</v>
      </c>
      <c r="T52" s="207">
        <f t="shared" si="25"/>
        <v>8224.0969010642712</v>
      </c>
      <c r="U52" s="193">
        <f t="shared" si="26"/>
        <v>32073.874875000001</v>
      </c>
      <c r="Z52" s="179" t="str">
        <f t="shared" si="27"/>
        <v>HEA 1000</v>
      </c>
    </row>
    <row r="53" spans="1:26" ht="30" x14ac:dyDescent="0.4">
      <c r="A53" s="145" t="s">
        <v>314</v>
      </c>
      <c r="B53" s="146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Z53" s="179"/>
    </row>
    <row r="54" spans="1:26" x14ac:dyDescent="0.2">
      <c r="A54" s="147"/>
      <c r="B54" s="148" t="s">
        <v>222</v>
      </c>
      <c r="C54" s="449" t="s">
        <v>240</v>
      </c>
      <c r="D54" s="449"/>
      <c r="E54" s="449"/>
      <c r="F54" s="449"/>
      <c r="G54" s="449"/>
      <c r="H54" s="449"/>
      <c r="I54" s="149" t="s">
        <v>241</v>
      </c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1"/>
      <c r="U54" s="152"/>
      <c r="Z54" s="179"/>
    </row>
    <row r="55" spans="1:26" ht="15.75" x14ac:dyDescent="0.2">
      <c r="A55" s="153"/>
      <c r="B55" s="148" t="s">
        <v>242</v>
      </c>
      <c r="C55" s="149" t="s">
        <v>243</v>
      </c>
      <c r="D55" s="150" t="s">
        <v>133</v>
      </c>
      <c r="E55" s="150" t="s">
        <v>244</v>
      </c>
      <c r="F55" s="150" t="s">
        <v>245</v>
      </c>
      <c r="G55" s="150" t="s">
        <v>246</v>
      </c>
      <c r="H55" s="154" t="s">
        <v>247</v>
      </c>
      <c r="I55" s="149" t="s">
        <v>248</v>
      </c>
      <c r="J55" s="150" t="s">
        <v>249</v>
      </c>
      <c r="K55" s="150" t="s">
        <v>250</v>
      </c>
      <c r="L55" s="150" t="s">
        <v>251</v>
      </c>
      <c r="M55" s="150" t="s">
        <v>252</v>
      </c>
      <c r="N55" s="154" t="s">
        <v>253</v>
      </c>
      <c r="O55" s="155" t="s">
        <v>254</v>
      </c>
      <c r="P55" s="149" t="s">
        <v>255</v>
      </c>
      <c r="Q55" s="150" t="s">
        <v>256</v>
      </c>
      <c r="R55" s="150" t="s">
        <v>257</v>
      </c>
      <c r="S55" s="154" t="s">
        <v>258</v>
      </c>
      <c r="T55" s="150" t="s">
        <v>259</v>
      </c>
      <c r="U55" s="154" t="s">
        <v>260</v>
      </c>
      <c r="Z55" s="179"/>
    </row>
    <row r="56" spans="1:26" ht="14.25" x14ac:dyDescent="0.2">
      <c r="A56" s="153"/>
      <c r="B56" s="156" t="s">
        <v>261</v>
      </c>
      <c r="C56" s="157" t="s">
        <v>35</v>
      </c>
      <c r="D56" s="158" t="s">
        <v>35</v>
      </c>
      <c r="E56" s="158" t="s">
        <v>35</v>
      </c>
      <c r="F56" s="158" t="s">
        <v>35</v>
      </c>
      <c r="G56" s="158" t="s">
        <v>35</v>
      </c>
      <c r="H56" s="159" t="s">
        <v>35</v>
      </c>
      <c r="I56" s="157" t="s">
        <v>262</v>
      </c>
      <c r="J56" s="158" t="s">
        <v>263</v>
      </c>
      <c r="K56" s="158" t="s">
        <v>264</v>
      </c>
      <c r="L56" s="158" t="s">
        <v>265</v>
      </c>
      <c r="M56" s="158" t="s">
        <v>265</v>
      </c>
      <c r="N56" s="159" t="s">
        <v>35</v>
      </c>
      <c r="O56" s="160" t="s">
        <v>266</v>
      </c>
      <c r="P56" s="157" t="s">
        <v>264</v>
      </c>
      <c r="Q56" s="158" t="s">
        <v>265</v>
      </c>
      <c r="R56" s="158" t="s">
        <v>265</v>
      </c>
      <c r="S56" s="159" t="s">
        <v>35</v>
      </c>
      <c r="T56" s="158" t="s">
        <v>264</v>
      </c>
      <c r="U56" s="159" t="s">
        <v>267</v>
      </c>
      <c r="Z56" s="179"/>
    </row>
    <row r="57" spans="1:26" ht="15" thickBot="1" x14ac:dyDescent="0.25">
      <c r="A57" s="161" t="s">
        <v>268</v>
      </c>
      <c r="B57" s="162"/>
      <c r="C57" s="163"/>
      <c r="D57" s="164"/>
      <c r="E57" s="164"/>
      <c r="F57" s="164"/>
      <c r="G57" s="164"/>
      <c r="H57" s="165"/>
      <c r="I57" s="163" t="s">
        <v>269</v>
      </c>
      <c r="J57" s="164"/>
      <c r="K57" s="164" t="s">
        <v>270</v>
      </c>
      <c r="L57" s="164" t="s">
        <v>269</v>
      </c>
      <c r="M57" s="164" t="s">
        <v>269</v>
      </c>
      <c r="N57" s="165"/>
      <c r="O57" s="166" t="s">
        <v>269</v>
      </c>
      <c r="P57" s="163" t="s">
        <v>270</v>
      </c>
      <c r="Q57" s="164" t="s">
        <v>269</v>
      </c>
      <c r="R57" s="164" t="s">
        <v>269</v>
      </c>
      <c r="S57" s="165"/>
      <c r="T57" s="164" t="s">
        <v>269</v>
      </c>
      <c r="U57" s="165" t="s">
        <v>271</v>
      </c>
      <c r="Z57" s="179"/>
    </row>
    <row r="58" spans="1:26" x14ac:dyDescent="0.2">
      <c r="A58" s="208" t="s">
        <v>315</v>
      </c>
      <c r="B58" s="181">
        <v>20.399999999999999</v>
      </c>
      <c r="C58" s="214">
        <v>100</v>
      </c>
      <c r="D58" s="183">
        <v>100</v>
      </c>
      <c r="E58" s="184">
        <v>6</v>
      </c>
      <c r="F58" s="184">
        <v>10</v>
      </c>
      <c r="G58" s="183">
        <v>12</v>
      </c>
      <c r="H58" s="209">
        <f t="shared" ref="H58:H81" si="28">C58-2*(F58+G58)</f>
        <v>56</v>
      </c>
      <c r="I58" s="186">
        <f t="shared" ref="I58:I81" si="29">(2*D58*F58+(C58-2*F58)*E58+(4-PI())*G58^2)*10^-3</f>
        <v>2.60361065788307</v>
      </c>
      <c r="J58" s="187"/>
      <c r="K58" s="188">
        <f t="shared" ref="K58:K81" si="30">(1/12*(D58*C58^3-(D58-E58)*(C58-2*F58)^3)+0.03018*G58^4+0.2146*(C58-2*F58-0.4467*G58)^2*G58^2)*10^-6</f>
        <v>4.4954519092585414</v>
      </c>
      <c r="L58" s="184">
        <f t="shared" ref="L58:L81" si="31">((2*K58*10^6)/C58)*10^-3</f>
        <v>89.909038185170843</v>
      </c>
      <c r="M58" s="189">
        <f t="shared" ref="M58:M81" si="32">(D58*F58*(C58-F58)+0.25*(C58-2*F58)^2*E58+0.4292*(C58-2*F58-0.4467*G58)*G58^2)*10^-3</f>
        <v>104.21308555008</v>
      </c>
      <c r="N58" s="185">
        <f t="shared" ref="N58:N81" si="33">SQRT((K58*10^6)/(I58*10^3))</f>
        <v>41.552643474523556</v>
      </c>
      <c r="O58" s="190">
        <f t="shared" ref="O58:O81" si="34">((I58*10^3)-2*D58*F58+(E58+2*G58)*F58)*10^-3</f>
        <v>0.90361065788306993</v>
      </c>
      <c r="P58" s="207">
        <f t="shared" ref="P58:P81" si="35">(1/12*(2*F58*D58^3+(C58-2*F58)*E58^3)+0.2146*(E58+0.4467*G58)^2*G58^2)*10^-6</f>
        <v>1.6720948898716619</v>
      </c>
      <c r="Q58" s="189">
        <f t="shared" ref="Q58:Q81" si="36">(2*P58*10^6)/(D58*10^3)</f>
        <v>33.441897797433235</v>
      </c>
      <c r="R58" s="189">
        <f t="shared" ref="R58:R81" si="37">(0.5*F58*D58^2+0.25*(C58-2*F58)*E58^2+0.4292*(E58+0.4467*G58)*G58^2)*10^-3</f>
        <v>51.422127249920003</v>
      </c>
      <c r="S58" s="185">
        <f t="shared" ref="S58:S81" si="38">SQRT((P58*10^6)/(I58*10^3))</f>
        <v>25.342090615182478</v>
      </c>
      <c r="T58" s="210">
        <f t="shared" ref="T58:T81" si="39">(2/3*(D58-0.63*F58)*F58^3+1/3*(C58-2*F58)*E58^3+2*E58/F58*(0.145+0.1*G58/F58)*(((G58+0.5*E58)^2+(G58+F58)^2-G58^2)/(F58+2*G58))^4)*10^-3</f>
        <v>92.476303733055659</v>
      </c>
      <c r="U58" s="211">
        <f t="shared" ref="U58:U81" si="40">((F58*D58^3)/24*(C58-F58)^2)*10^-9</f>
        <v>3.375</v>
      </c>
      <c r="Z58" s="179" t="str">
        <f t="shared" ref="Z58:Z81" si="41">A58</f>
        <v>HEB 100</v>
      </c>
    </row>
    <row r="59" spans="1:26" x14ac:dyDescent="0.2">
      <c r="A59" s="205" t="s">
        <v>316</v>
      </c>
      <c r="B59" s="168">
        <v>26.7</v>
      </c>
      <c r="C59" s="157">
        <v>120</v>
      </c>
      <c r="D59" s="158">
        <v>120</v>
      </c>
      <c r="E59" s="169">
        <v>6.5</v>
      </c>
      <c r="F59" s="169">
        <v>11</v>
      </c>
      <c r="G59" s="158">
        <v>12</v>
      </c>
      <c r="H59" s="212">
        <f t="shared" si="28"/>
        <v>74</v>
      </c>
      <c r="I59" s="171">
        <f t="shared" si="29"/>
        <v>3.4006106578830702</v>
      </c>
      <c r="J59" s="172"/>
      <c r="K59" s="173">
        <f t="shared" si="30"/>
        <v>8.6437254934266488</v>
      </c>
      <c r="L59" s="169">
        <f t="shared" si="31"/>
        <v>144.06209155711082</v>
      </c>
      <c r="M59" s="174">
        <f t="shared" si="32"/>
        <v>165.21207195008</v>
      </c>
      <c r="N59" s="170">
        <f t="shared" si="33"/>
        <v>50.416422725968417</v>
      </c>
      <c r="O59" s="175">
        <f t="shared" si="34"/>
        <v>1.0961106578830699</v>
      </c>
      <c r="P59" s="192">
        <f t="shared" si="35"/>
        <v>3.1745897832632881</v>
      </c>
      <c r="Q59" s="174">
        <f t="shared" si="36"/>
        <v>52.909829721054798</v>
      </c>
      <c r="R59" s="174">
        <f t="shared" si="37"/>
        <v>80.96815464992001</v>
      </c>
      <c r="S59" s="170">
        <f t="shared" si="38"/>
        <v>30.553808430318394</v>
      </c>
      <c r="T59" s="192">
        <f t="shared" si="39"/>
        <v>138.4084503159275</v>
      </c>
      <c r="U59" s="206">
        <f t="shared" si="40"/>
        <v>9.409752000000001</v>
      </c>
      <c r="Z59" s="179" t="str">
        <f t="shared" si="41"/>
        <v>HEB 120</v>
      </c>
    </row>
    <row r="60" spans="1:26" x14ac:dyDescent="0.2">
      <c r="A60" s="205" t="s">
        <v>317</v>
      </c>
      <c r="B60" s="168">
        <v>33.700000000000003</v>
      </c>
      <c r="C60" s="157">
        <v>140</v>
      </c>
      <c r="D60" s="158">
        <v>140</v>
      </c>
      <c r="E60" s="169">
        <v>7</v>
      </c>
      <c r="F60" s="169">
        <v>12</v>
      </c>
      <c r="G60" s="158">
        <v>12</v>
      </c>
      <c r="H60" s="212">
        <f t="shared" si="28"/>
        <v>92</v>
      </c>
      <c r="I60" s="171">
        <f t="shared" si="29"/>
        <v>4.2956106578830697</v>
      </c>
      <c r="J60" s="172"/>
      <c r="K60" s="173">
        <f t="shared" si="30"/>
        <v>15.092308499461421</v>
      </c>
      <c r="L60" s="169">
        <f t="shared" si="31"/>
        <v>215.60440713516314</v>
      </c>
      <c r="M60" s="174">
        <f t="shared" si="32"/>
        <v>245.42605835008001</v>
      </c>
      <c r="N60" s="170">
        <f t="shared" si="33"/>
        <v>59.274156348335254</v>
      </c>
      <c r="O60" s="175">
        <f t="shared" si="34"/>
        <v>1.3076106578830695</v>
      </c>
      <c r="P60" s="192">
        <f t="shared" si="35"/>
        <v>5.4960369195215808</v>
      </c>
      <c r="Q60" s="174">
        <f t="shared" si="36"/>
        <v>78.514813136022582</v>
      </c>
      <c r="R60" s="174">
        <f t="shared" si="37"/>
        <v>119.78493204992</v>
      </c>
      <c r="S60" s="170">
        <f t="shared" si="38"/>
        <v>35.769458459684671</v>
      </c>
      <c r="T60" s="192">
        <f t="shared" si="39"/>
        <v>200.58925263917828</v>
      </c>
      <c r="U60" s="206">
        <f t="shared" si="40"/>
        <v>22.478848000000003</v>
      </c>
      <c r="Z60" s="179" t="str">
        <f t="shared" si="41"/>
        <v>HEB 140</v>
      </c>
    </row>
    <row r="61" spans="1:26" x14ac:dyDescent="0.2">
      <c r="A61" s="205" t="s">
        <v>318</v>
      </c>
      <c r="B61" s="168">
        <v>42.6</v>
      </c>
      <c r="C61" s="157">
        <v>160</v>
      </c>
      <c r="D61" s="158">
        <v>160</v>
      </c>
      <c r="E61" s="169">
        <v>8</v>
      </c>
      <c r="F61" s="169">
        <v>13</v>
      </c>
      <c r="G61" s="158">
        <v>15</v>
      </c>
      <c r="H61" s="212">
        <f t="shared" si="28"/>
        <v>104</v>
      </c>
      <c r="I61" s="171">
        <f t="shared" si="29"/>
        <v>5.4251416529422967</v>
      </c>
      <c r="J61" s="172"/>
      <c r="K61" s="173">
        <f t="shared" si="30"/>
        <v>24.920010143481569</v>
      </c>
      <c r="L61" s="169">
        <f t="shared" si="31"/>
        <v>311.5001267935196</v>
      </c>
      <c r="M61" s="174">
        <f t="shared" si="32"/>
        <v>353.96531271500004</v>
      </c>
      <c r="N61" s="170">
        <f t="shared" si="33"/>
        <v>67.774850181717625</v>
      </c>
      <c r="O61" s="175">
        <f t="shared" si="34"/>
        <v>1.7591416529422967</v>
      </c>
      <c r="P61" s="192">
        <f t="shared" si="35"/>
        <v>8.89081861545157</v>
      </c>
      <c r="Q61" s="174">
        <f t="shared" si="36"/>
        <v>111.13523269314463</v>
      </c>
      <c r="R61" s="174">
        <f t="shared" si="37"/>
        <v>169.963627285</v>
      </c>
      <c r="S61" s="170">
        <f t="shared" si="38"/>
        <v>40.482314445617718</v>
      </c>
      <c r="T61" s="192">
        <f t="shared" si="39"/>
        <v>312.37400143857178</v>
      </c>
      <c r="U61" s="206">
        <f t="shared" si="40"/>
        <v>47.943168</v>
      </c>
      <c r="Z61" s="179" t="str">
        <f t="shared" si="41"/>
        <v>HEB 160</v>
      </c>
    </row>
    <row r="62" spans="1:26" x14ac:dyDescent="0.2">
      <c r="A62" s="205" t="s">
        <v>319</v>
      </c>
      <c r="B62" s="168">
        <v>51.2</v>
      </c>
      <c r="C62" s="157">
        <v>180</v>
      </c>
      <c r="D62" s="158">
        <v>180</v>
      </c>
      <c r="E62" s="169">
        <v>8.5</v>
      </c>
      <c r="F62" s="169">
        <v>14</v>
      </c>
      <c r="G62" s="158">
        <v>15</v>
      </c>
      <c r="H62" s="212">
        <f t="shared" si="28"/>
        <v>122</v>
      </c>
      <c r="I62" s="171">
        <f t="shared" si="29"/>
        <v>6.5251416529422972</v>
      </c>
      <c r="J62" s="172"/>
      <c r="K62" s="173">
        <f t="shared" si="30"/>
        <v>38.311328779018226</v>
      </c>
      <c r="L62" s="169">
        <f t="shared" si="31"/>
        <v>425.68143087798023</v>
      </c>
      <c r="M62" s="174">
        <f t="shared" si="32"/>
        <v>481.44757271500004</v>
      </c>
      <c r="N62" s="170">
        <f t="shared" si="33"/>
        <v>76.624673243236856</v>
      </c>
      <c r="O62" s="175">
        <f t="shared" si="34"/>
        <v>2.0241416529422969</v>
      </c>
      <c r="P62" s="192">
        <f t="shared" si="35"/>
        <v>13.626935417010737</v>
      </c>
      <c r="Q62" s="174">
        <f t="shared" si="36"/>
        <v>151.41039352234151</v>
      </c>
      <c r="R62" s="174">
        <f t="shared" si="37"/>
        <v>231.01341228500002</v>
      </c>
      <c r="S62" s="170">
        <f t="shared" si="38"/>
        <v>45.69872956592485</v>
      </c>
      <c r="T62" s="192">
        <f t="shared" si="39"/>
        <v>421.64567525939407</v>
      </c>
      <c r="U62" s="206">
        <f t="shared" si="40"/>
        <v>93.745512000000005</v>
      </c>
      <c r="Z62" s="179" t="str">
        <f t="shared" si="41"/>
        <v>HEB 180</v>
      </c>
    </row>
    <row r="63" spans="1:26" x14ac:dyDescent="0.2">
      <c r="A63" s="205" t="s">
        <v>320</v>
      </c>
      <c r="B63" s="168">
        <v>61.3</v>
      </c>
      <c r="C63" s="157">
        <v>200</v>
      </c>
      <c r="D63" s="158">
        <v>200</v>
      </c>
      <c r="E63" s="169">
        <v>9</v>
      </c>
      <c r="F63" s="169">
        <v>15</v>
      </c>
      <c r="G63" s="158">
        <v>18</v>
      </c>
      <c r="H63" s="212">
        <f t="shared" si="28"/>
        <v>134</v>
      </c>
      <c r="I63" s="171">
        <f t="shared" si="29"/>
        <v>7.8081239802369078</v>
      </c>
      <c r="J63" s="172"/>
      <c r="K63" s="173">
        <f t="shared" si="30"/>
        <v>56.961759477197361</v>
      </c>
      <c r="L63" s="169">
        <f t="shared" si="31"/>
        <v>569.6175947719737</v>
      </c>
      <c r="M63" s="174">
        <f t="shared" si="32"/>
        <v>642.54720373151997</v>
      </c>
      <c r="N63" s="170">
        <f t="shared" si="33"/>
        <v>85.411893039229994</v>
      </c>
      <c r="O63" s="175">
        <f t="shared" si="34"/>
        <v>2.4831239802369081</v>
      </c>
      <c r="P63" s="192">
        <f t="shared" si="35"/>
        <v>20.030517879975289</v>
      </c>
      <c r="Q63" s="174">
        <f t="shared" si="36"/>
        <v>200.30517879975289</v>
      </c>
      <c r="R63" s="174">
        <f t="shared" si="37"/>
        <v>305.81217946848</v>
      </c>
      <c r="S63" s="170">
        <f t="shared" si="38"/>
        <v>50.649217325552449</v>
      </c>
      <c r="T63" s="192">
        <f t="shared" si="39"/>
        <v>592.8112876485942</v>
      </c>
      <c r="U63" s="206">
        <f t="shared" si="40"/>
        <v>171.125</v>
      </c>
      <c r="Z63" s="179" t="str">
        <f t="shared" si="41"/>
        <v>HEB 200</v>
      </c>
    </row>
    <row r="64" spans="1:26" x14ac:dyDescent="0.2">
      <c r="A64" s="167" t="s">
        <v>321</v>
      </c>
      <c r="B64" s="194">
        <v>71.5</v>
      </c>
      <c r="C64" s="149">
        <v>220</v>
      </c>
      <c r="D64" s="150">
        <v>220</v>
      </c>
      <c r="E64" s="195">
        <v>9.5</v>
      </c>
      <c r="F64" s="195">
        <v>16</v>
      </c>
      <c r="G64" s="150">
        <v>18</v>
      </c>
      <c r="H64" s="213">
        <f t="shared" si="28"/>
        <v>152</v>
      </c>
      <c r="I64" s="197">
        <f t="shared" si="29"/>
        <v>9.1041239802369081</v>
      </c>
      <c r="J64" s="198"/>
      <c r="K64" s="199">
        <f t="shared" si="30"/>
        <v>80.909648993964723</v>
      </c>
      <c r="L64" s="195">
        <f t="shared" si="31"/>
        <v>735.54226358149754</v>
      </c>
      <c r="M64" s="200">
        <f t="shared" si="32"/>
        <v>827.04729813152005</v>
      </c>
      <c r="N64" s="196">
        <f t="shared" si="33"/>
        <v>94.271643151788325</v>
      </c>
      <c r="O64" s="201">
        <f t="shared" si="34"/>
        <v>2.7921239802369073</v>
      </c>
      <c r="P64" s="203">
        <f t="shared" si="35"/>
        <v>28.429491477309526</v>
      </c>
      <c r="Q64" s="200">
        <f t="shared" si="36"/>
        <v>258.4499225209957</v>
      </c>
      <c r="R64" s="200">
        <f t="shared" si="37"/>
        <v>393.88095986847998</v>
      </c>
      <c r="S64" s="196">
        <f t="shared" si="38"/>
        <v>55.881166601236792</v>
      </c>
      <c r="T64" s="203">
        <f t="shared" si="39"/>
        <v>765.68009227261837</v>
      </c>
      <c r="U64" s="204">
        <f t="shared" si="40"/>
        <v>295.41811200000001</v>
      </c>
      <c r="Z64" s="179" t="str">
        <f t="shared" si="41"/>
        <v>HEB 220</v>
      </c>
    </row>
    <row r="65" spans="1:26" x14ac:dyDescent="0.2">
      <c r="A65" s="205" t="s">
        <v>322</v>
      </c>
      <c r="B65" s="168">
        <v>83.2</v>
      </c>
      <c r="C65" s="157">
        <v>240</v>
      </c>
      <c r="D65" s="158">
        <v>240</v>
      </c>
      <c r="E65" s="169">
        <v>10</v>
      </c>
      <c r="F65" s="169">
        <v>17</v>
      </c>
      <c r="G65" s="158">
        <v>21</v>
      </c>
      <c r="H65" s="212">
        <f t="shared" si="28"/>
        <v>164</v>
      </c>
      <c r="I65" s="171">
        <f t="shared" si="29"/>
        <v>10.598557639766902</v>
      </c>
      <c r="J65" s="172"/>
      <c r="K65" s="173">
        <f t="shared" si="30"/>
        <v>112.59304385433671</v>
      </c>
      <c r="L65" s="169">
        <f t="shared" si="31"/>
        <v>938.27536545280589</v>
      </c>
      <c r="M65" s="174">
        <f t="shared" si="32"/>
        <v>1053.1455505699601</v>
      </c>
      <c r="N65" s="170">
        <f t="shared" si="33"/>
        <v>103.07002870758222</v>
      </c>
      <c r="O65" s="175">
        <f t="shared" si="34"/>
        <v>3.3225576397669028</v>
      </c>
      <c r="P65" s="192">
        <f t="shared" si="35"/>
        <v>39.220714016245374</v>
      </c>
      <c r="Q65" s="174">
        <f t="shared" si="36"/>
        <v>326.83928346871141</v>
      </c>
      <c r="R65" s="174">
        <f t="shared" si="37"/>
        <v>498.41832463003999</v>
      </c>
      <c r="S65" s="170">
        <f t="shared" si="38"/>
        <v>60.832317916312334</v>
      </c>
      <c r="T65" s="192">
        <f t="shared" si="39"/>
        <v>1026.8573134682902</v>
      </c>
      <c r="U65" s="206">
        <f t="shared" si="40"/>
        <v>486.94636800000001</v>
      </c>
      <c r="Z65" s="179" t="str">
        <f t="shared" si="41"/>
        <v>HEB 240</v>
      </c>
    </row>
    <row r="66" spans="1:26" x14ac:dyDescent="0.2">
      <c r="A66" s="205" t="s">
        <v>323</v>
      </c>
      <c r="B66" s="168">
        <v>92.9</v>
      </c>
      <c r="C66" s="157">
        <v>260</v>
      </c>
      <c r="D66" s="158">
        <v>260</v>
      </c>
      <c r="E66" s="169">
        <v>10</v>
      </c>
      <c r="F66" s="169">
        <v>17.5</v>
      </c>
      <c r="G66" s="158">
        <v>24</v>
      </c>
      <c r="H66" s="212">
        <f t="shared" si="28"/>
        <v>177</v>
      </c>
      <c r="I66" s="171">
        <f t="shared" si="29"/>
        <v>11.84444263153228</v>
      </c>
      <c r="J66" s="172"/>
      <c r="K66" s="173">
        <f t="shared" si="30"/>
        <v>149.19426476084493</v>
      </c>
      <c r="L66" s="169">
        <f t="shared" si="31"/>
        <v>1147.6481904680377</v>
      </c>
      <c r="M66" s="174">
        <f t="shared" si="32"/>
        <v>1282.91143240064</v>
      </c>
      <c r="N66" s="170">
        <f t="shared" si="33"/>
        <v>112.23252916973573</v>
      </c>
      <c r="O66" s="175">
        <f t="shared" si="34"/>
        <v>3.7594426315322798</v>
      </c>
      <c r="P66" s="192">
        <f t="shared" si="35"/>
        <v>51.335155307014539</v>
      </c>
      <c r="Q66" s="174">
        <f t="shared" si="36"/>
        <v>394.88581005395798</v>
      </c>
      <c r="R66" s="174">
        <f t="shared" si="37"/>
        <v>602.24757959936005</v>
      </c>
      <c r="S66" s="170">
        <f t="shared" si="38"/>
        <v>65.833982203362311</v>
      </c>
      <c r="T66" s="192">
        <f t="shared" si="39"/>
        <v>1237.7827388519793</v>
      </c>
      <c r="U66" s="206">
        <f t="shared" si="40"/>
        <v>753.65109895833348</v>
      </c>
      <c r="Z66" s="179" t="str">
        <f t="shared" si="41"/>
        <v>HEB 260</v>
      </c>
    </row>
    <row r="67" spans="1:26" x14ac:dyDescent="0.2">
      <c r="A67" s="205" t="s">
        <v>324</v>
      </c>
      <c r="B67" s="168">
        <v>103.1</v>
      </c>
      <c r="C67" s="157">
        <v>280</v>
      </c>
      <c r="D67" s="158">
        <v>280</v>
      </c>
      <c r="E67" s="169">
        <v>10.5</v>
      </c>
      <c r="F67" s="169">
        <v>18</v>
      </c>
      <c r="G67" s="158">
        <v>24</v>
      </c>
      <c r="H67" s="212">
        <f t="shared" si="28"/>
        <v>196</v>
      </c>
      <c r="I67" s="171">
        <f t="shared" si="29"/>
        <v>13.13644263153228</v>
      </c>
      <c r="J67" s="172"/>
      <c r="K67" s="173">
        <f t="shared" si="30"/>
        <v>192.70272270872377</v>
      </c>
      <c r="L67" s="169">
        <f t="shared" si="31"/>
        <v>1376.4480193480269</v>
      </c>
      <c r="M67" s="174">
        <f t="shared" si="32"/>
        <v>1534.4330972006401</v>
      </c>
      <c r="N67" s="170">
        <f t="shared" si="33"/>
        <v>121.11698148357814</v>
      </c>
      <c r="O67" s="175">
        <f t="shared" si="34"/>
        <v>4.1094426315322803</v>
      </c>
      <c r="P67" s="192">
        <f t="shared" si="35"/>
        <v>65.93520254088088</v>
      </c>
      <c r="Q67" s="174">
        <f t="shared" si="36"/>
        <v>470.96573243486341</v>
      </c>
      <c r="R67" s="174">
        <f t="shared" si="37"/>
        <v>717.57143919935993</v>
      </c>
      <c r="S67" s="170">
        <f t="shared" si="38"/>
        <v>70.846726046882992</v>
      </c>
      <c r="T67" s="192">
        <f t="shared" si="39"/>
        <v>1437.1648391180267</v>
      </c>
      <c r="U67" s="206">
        <f t="shared" si="40"/>
        <v>1130.154816</v>
      </c>
      <c r="Z67" s="179" t="str">
        <f t="shared" si="41"/>
        <v>HEB 280</v>
      </c>
    </row>
    <row r="68" spans="1:26" x14ac:dyDescent="0.2">
      <c r="A68" s="180" t="s">
        <v>325</v>
      </c>
      <c r="B68" s="181">
        <v>117</v>
      </c>
      <c r="C68" s="182">
        <v>300</v>
      </c>
      <c r="D68" s="183">
        <v>300</v>
      </c>
      <c r="E68" s="184">
        <v>11</v>
      </c>
      <c r="F68" s="184">
        <v>19</v>
      </c>
      <c r="G68" s="183">
        <v>27</v>
      </c>
      <c r="H68" s="209">
        <f t="shared" si="28"/>
        <v>208</v>
      </c>
      <c r="I68" s="186">
        <f t="shared" si="29"/>
        <v>14.90777895553304</v>
      </c>
      <c r="J68" s="187"/>
      <c r="K68" s="188">
        <f t="shared" si="30"/>
        <v>251.65678893473549</v>
      </c>
      <c r="L68" s="184">
        <f t="shared" si="31"/>
        <v>1677.7119262315698</v>
      </c>
      <c r="M68" s="189">
        <f t="shared" si="32"/>
        <v>1868.67364519388</v>
      </c>
      <c r="N68" s="185">
        <f t="shared" si="33"/>
        <v>129.92653399903051</v>
      </c>
      <c r="O68" s="190">
        <f t="shared" si="34"/>
        <v>4.7427789555330397</v>
      </c>
      <c r="P68" s="207">
        <f t="shared" si="35"/>
        <v>85.612257566026273</v>
      </c>
      <c r="Q68" s="189">
        <f t="shared" si="36"/>
        <v>570.74838377350852</v>
      </c>
      <c r="R68" s="189">
        <f t="shared" si="37"/>
        <v>870.14095120612001</v>
      </c>
      <c r="S68" s="185">
        <f t="shared" si="38"/>
        <v>75.781204240660429</v>
      </c>
      <c r="T68" s="207">
        <f t="shared" si="39"/>
        <v>1850.4540939155361</v>
      </c>
      <c r="U68" s="193">
        <f t="shared" si="40"/>
        <v>1687.791375</v>
      </c>
      <c r="Z68" s="179" t="str">
        <f t="shared" si="41"/>
        <v>HEB 300</v>
      </c>
    </row>
    <row r="69" spans="1:26" x14ac:dyDescent="0.2">
      <c r="A69" s="205" t="s">
        <v>326</v>
      </c>
      <c r="B69" s="168">
        <v>126.6</v>
      </c>
      <c r="C69" s="157">
        <v>320</v>
      </c>
      <c r="D69" s="158">
        <v>300</v>
      </c>
      <c r="E69" s="169">
        <v>11.5</v>
      </c>
      <c r="F69" s="169">
        <v>20.5</v>
      </c>
      <c r="G69" s="158">
        <v>27</v>
      </c>
      <c r="H69" s="212">
        <f t="shared" si="28"/>
        <v>225</v>
      </c>
      <c r="I69" s="171">
        <f t="shared" si="29"/>
        <v>16.134278955533041</v>
      </c>
      <c r="J69" s="172"/>
      <c r="K69" s="173">
        <f t="shared" si="30"/>
        <v>308.23540775396475</v>
      </c>
      <c r="L69" s="169">
        <f t="shared" si="31"/>
        <v>1926.4712984622797</v>
      </c>
      <c r="M69" s="174">
        <f t="shared" si="32"/>
        <v>2149.2395957938802</v>
      </c>
      <c r="N69" s="170">
        <f t="shared" si="33"/>
        <v>138.21859757853616</v>
      </c>
      <c r="O69" s="175">
        <f t="shared" si="34"/>
        <v>5.177028955533042</v>
      </c>
      <c r="P69" s="192">
        <f t="shared" si="35"/>
        <v>92.372204579562663</v>
      </c>
      <c r="Q69" s="174">
        <f t="shared" si="36"/>
        <v>615.81469719708446</v>
      </c>
      <c r="R69" s="174">
        <f t="shared" si="37"/>
        <v>939.09633210611992</v>
      </c>
      <c r="S69" s="170">
        <f t="shared" si="38"/>
        <v>75.665145866217699</v>
      </c>
      <c r="T69" s="192">
        <f t="shared" si="39"/>
        <v>2250.6926109934811</v>
      </c>
      <c r="U69" s="206">
        <f t="shared" si="40"/>
        <v>2068.7120156250003</v>
      </c>
      <c r="Z69" s="179" t="str">
        <f t="shared" si="41"/>
        <v>HEB 320</v>
      </c>
    </row>
    <row r="70" spans="1:26" x14ac:dyDescent="0.2">
      <c r="A70" s="205" t="s">
        <v>327</v>
      </c>
      <c r="B70" s="168">
        <v>134.19999999999999</v>
      </c>
      <c r="C70" s="157">
        <v>340</v>
      </c>
      <c r="D70" s="158">
        <v>300</v>
      </c>
      <c r="E70" s="169">
        <v>12</v>
      </c>
      <c r="F70" s="169">
        <v>21.5</v>
      </c>
      <c r="G70" s="158">
        <v>27</v>
      </c>
      <c r="H70" s="212">
        <f t="shared" si="28"/>
        <v>243</v>
      </c>
      <c r="I70" s="171">
        <f t="shared" si="29"/>
        <v>17.089778955533042</v>
      </c>
      <c r="J70" s="172"/>
      <c r="K70" s="173">
        <f t="shared" si="30"/>
        <v>366.56397201485458</v>
      </c>
      <c r="L70" s="169">
        <f t="shared" si="31"/>
        <v>2156.2586589109096</v>
      </c>
      <c r="M70" s="174">
        <f t="shared" si="32"/>
        <v>2408.1056831938804</v>
      </c>
      <c r="N70" s="170">
        <f t="shared" si="33"/>
        <v>146.45583059065157</v>
      </c>
      <c r="O70" s="175">
        <f t="shared" si="34"/>
        <v>5.6087789555330421</v>
      </c>
      <c r="P70" s="192">
        <f t="shared" si="35"/>
        <v>96.883337293965724</v>
      </c>
      <c r="Q70" s="174">
        <f t="shared" si="36"/>
        <v>645.8889152931049</v>
      </c>
      <c r="R70" s="174">
        <f t="shared" si="37"/>
        <v>985.72033800611996</v>
      </c>
      <c r="S70" s="170">
        <f t="shared" si="38"/>
        <v>75.293298328181464</v>
      </c>
      <c r="T70" s="192">
        <f t="shared" si="39"/>
        <v>2572.0426152035216</v>
      </c>
      <c r="U70" s="206">
        <f t="shared" si="40"/>
        <v>2453.634421875</v>
      </c>
      <c r="Z70" s="179" t="str">
        <f t="shared" si="41"/>
        <v>HEB 340</v>
      </c>
    </row>
    <row r="71" spans="1:26" x14ac:dyDescent="0.2">
      <c r="A71" s="205" t="s">
        <v>328</v>
      </c>
      <c r="B71" s="168">
        <v>141.80000000000001</v>
      </c>
      <c r="C71" s="157">
        <v>360</v>
      </c>
      <c r="D71" s="158">
        <v>300</v>
      </c>
      <c r="E71" s="169">
        <v>12.5</v>
      </c>
      <c r="F71" s="169">
        <v>22.5</v>
      </c>
      <c r="G71" s="158">
        <v>27</v>
      </c>
      <c r="H71" s="212">
        <f t="shared" si="28"/>
        <v>261</v>
      </c>
      <c r="I71" s="171">
        <f t="shared" si="29"/>
        <v>18.063278955533043</v>
      </c>
      <c r="J71" s="172"/>
      <c r="K71" s="173">
        <f t="shared" si="30"/>
        <v>431.93450609894444</v>
      </c>
      <c r="L71" s="169">
        <f t="shared" si="31"/>
        <v>2399.6361449941355</v>
      </c>
      <c r="M71" s="174">
        <f t="shared" si="32"/>
        <v>2682.9887705938804</v>
      </c>
      <c r="N71" s="170">
        <f t="shared" si="33"/>
        <v>154.63601723404108</v>
      </c>
      <c r="O71" s="175">
        <f t="shared" si="34"/>
        <v>6.0595289555330423</v>
      </c>
      <c r="P71" s="192">
        <f t="shared" si="35"/>
        <v>101.39564210506879</v>
      </c>
      <c r="Q71" s="174">
        <f t="shared" si="36"/>
        <v>675.97094736712529</v>
      </c>
      <c r="R71" s="174">
        <f t="shared" si="37"/>
        <v>1032.48946890612</v>
      </c>
      <c r="S71" s="170">
        <f t="shared" si="38"/>
        <v>74.922343020574431</v>
      </c>
      <c r="T71" s="192">
        <f t="shared" si="39"/>
        <v>2924.5279573383159</v>
      </c>
      <c r="U71" s="206">
        <f t="shared" si="40"/>
        <v>2883.251953125</v>
      </c>
      <c r="Z71" s="179" t="str">
        <f t="shared" si="41"/>
        <v>HEB 360</v>
      </c>
    </row>
    <row r="72" spans="1:26" x14ac:dyDescent="0.2">
      <c r="A72" s="205" t="s">
        <v>329</v>
      </c>
      <c r="B72" s="168">
        <v>155.30000000000001</v>
      </c>
      <c r="C72" s="157">
        <v>400</v>
      </c>
      <c r="D72" s="158">
        <v>300</v>
      </c>
      <c r="E72" s="169">
        <v>13.5</v>
      </c>
      <c r="F72" s="169">
        <v>24</v>
      </c>
      <c r="G72" s="158">
        <v>27</v>
      </c>
      <c r="H72" s="212">
        <f t="shared" si="28"/>
        <v>298</v>
      </c>
      <c r="I72" s="171">
        <f t="shared" si="29"/>
        <v>19.777778955533041</v>
      </c>
      <c r="J72" s="172"/>
      <c r="K72" s="173">
        <f t="shared" si="30"/>
        <v>576.80520187551804</v>
      </c>
      <c r="L72" s="169">
        <f t="shared" si="31"/>
        <v>2884.0260093775905</v>
      </c>
      <c r="M72" s="174">
        <f t="shared" si="32"/>
        <v>3231.7384571938801</v>
      </c>
      <c r="N72" s="170">
        <f t="shared" si="33"/>
        <v>170.77560195555009</v>
      </c>
      <c r="O72" s="175">
        <f t="shared" si="34"/>
        <v>6.9977789555330423</v>
      </c>
      <c r="P72" s="192">
        <f t="shared" si="35"/>
        <v>108.1743847986249</v>
      </c>
      <c r="Q72" s="174">
        <f t="shared" si="36"/>
        <v>721.16256532416605</v>
      </c>
      <c r="R72" s="174">
        <f t="shared" si="37"/>
        <v>1104.0356682061199</v>
      </c>
      <c r="S72" s="170">
        <f t="shared" si="38"/>
        <v>73.956007467396248</v>
      </c>
      <c r="T72" s="192">
        <f t="shared" si="39"/>
        <v>3557.4630756368156</v>
      </c>
      <c r="U72" s="206">
        <f t="shared" si="40"/>
        <v>3817.152</v>
      </c>
      <c r="Z72" s="179" t="str">
        <f t="shared" si="41"/>
        <v>HEB 400</v>
      </c>
    </row>
    <row r="73" spans="1:26" x14ac:dyDescent="0.2">
      <c r="A73" s="167" t="s">
        <v>330</v>
      </c>
      <c r="B73" s="194">
        <v>171.1</v>
      </c>
      <c r="C73" s="149">
        <v>450</v>
      </c>
      <c r="D73" s="150">
        <v>300</v>
      </c>
      <c r="E73" s="195">
        <v>14</v>
      </c>
      <c r="F73" s="195">
        <v>26</v>
      </c>
      <c r="G73" s="150">
        <v>27</v>
      </c>
      <c r="H73" s="213">
        <f t="shared" si="28"/>
        <v>344</v>
      </c>
      <c r="I73" s="197">
        <f t="shared" si="29"/>
        <v>21.797778955533044</v>
      </c>
      <c r="J73" s="198"/>
      <c r="K73" s="199">
        <f t="shared" si="30"/>
        <v>798.87558247416973</v>
      </c>
      <c r="L73" s="195">
        <f t="shared" si="31"/>
        <v>3550.5581443296433</v>
      </c>
      <c r="M73" s="200">
        <f t="shared" si="32"/>
        <v>3982.3692499938797</v>
      </c>
      <c r="N73" s="196">
        <f t="shared" si="33"/>
        <v>191.44033760848879</v>
      </c>
      <c r="O73" s="201">
        <f t="shared" si="34"/>
        <v>7.9657789555330458</v>
      </c>
      <c r="P73" s="203">
        <f t="shared" si="35"/>
        <v>117.19726107691129</v>
      </c>
      <c r="Q73" s="200">
        <f t="shared" si="36"/>
        <v>781.31507384607528</v>
      </c>
      <c r="R73" s="200">
        <f t="shared" si="37"/>
        <v>1197.65611160612</v>
      </c>
      <c r="S73" s="196">
        <f t="shared" si="38"/>
        <v>73.325090726658416</v>
      </c>
      <c r="T73" s="203">
        <f t="shared" si="39"/>
        <v>4404.7542414124637</v>
      </c>
      <c r="U73" s="204">
        <f t="shared" si="40"/>
        <v>5258.4480000000003</v>
      </c>
      <c r="Z73" s="179" t="str">
        <f t="shared" si="41"/>
        <v>HEB 450</v>
      </c>
    </row>
    <row r="74" spans="1:26" x14ac:dyDescent="0.2">
      <c r="A74" s="180" t="s">
        <v>331</v>
      </c>
      <c r="B74" s="181">
        <v>187.3</v>
      </c>
      <c r="C74" s="182">
        <v>500</v>
      </c>
      <c r="D74" s="183">
        <v>300</v>
      </c>
      <c r="E74" s="184">
        <v>14.5</v>
      </c>
      <c r="F74" s="184">
        <v>28</v>
      </c>
      <c r="G74" s="183">
        <v>27</v>
      </c>
      <c r="H74" s="209">
        <f t="shared" si="28"/>
        <v>390</v>
      </c>
      <c r="I74" s="186">
        <f t="shared" si="29"/>
        <v>23.863778955533043</v>
      </c>
      <c r="J74" s="187"/>
      <c r="K74" s="188">
        <f t="shared" si="30"/>
        <v>1071.757764874955</v>
      </c>
      <c r="L74" s="184">
        <f t="shared" si="31"/>
        <v>4287.0310594998209</v>
      </c>
      <c r="M74" s="189">
        <f t="shared" si="32"/>
        <v>4814.5660427938801</v>
      </c>
      <c r="N74" s="185">
        <f t="shared" si="33"/>
        <v>211.92330121528988</v>
      </c>
      <c r="O74" s="190">
        <f t="shared" si="34"/>
        <v>8.9817789555330414</v>
      </c>
      <c r="P74" s="207">
        <f t="shared" si="35"/>
        <v>126.22316703523101</v>
      </c>
      <c r="Q74" s="189">
        <f t="shared" si="36"/>
        <v>841.48778023487341</v>
      </c>
      <c r="R74" s="189">
        <f t="shared" si="37"/>
        <v>1291.6483050061199</v>
      </c>
      <c r="S74" s="185">
        <f t="shared" si="38"/>
        <v>72.727712436939427</v>
      </c>
      <c r="T74" s="207">
        <f t="shared" si="39"/>
        <v>5384.4210663392696</v>
      </c>
      <c r="U74" s="193">
        <f t="shared" si="40"/>
        <v>7017.6960000000008</v>
      </c>
      <c r="Z74" s="179" t="str">
        <f t="shared" si="41"/>
        <v>HEB 500</v>
      </c>
    </row>
    <row r="75" spans="1:26" x14ac:dyDescent="0.2">
      <c r="A75" s="167" t="s">
        <v>332</v>
      </c>
      <c r="B75" s="168">
        <v>199.5</v>
      </c>
      <c r="C75" s="157">
        <v>550</v>
      </c>
      <c r="D75" s="158">
        <v>300</v>
      </c>
      <c r="E75" s="169">
        <v>15</v>
      </c>
      <c r="F75" s="169">
        <v>29</v>
      </c>
      <c r="G75" s="158">
        <v>27</v>
      </c>
      <c r="H75" s="212">
        <f t="shared" si="28"/>
        <v>438</v>
      </c>
      <c r="I75" s="171">
        <f t="shared" si="29"/>
        <v>25.405778955533041</v>
      </c>
      <c r="J75" s="172"/>
      <c r="K75" s="173">
        <f t="shared" si="30"/>
        <v>1366.9086125226611</v>
      </c>
      <c r="L75" s="169">
        <f t="shared" si="31"/>
        <v>4970.5767728096762</v>
      </c>
      <c r="M75" s="174">
        <f t="shared" si="32"/>
        <v>5590.6066091938801</v>
      </c>
      <c r="N75" s="170">
        <f t="shared" si="33"/>
        <v>231.95486316280062</v>
      </c>
      <c r="O75" s="175">
        <f t="shared" si="34"/>
        <v>10.006778955533042</v>
      </c>
      <c r="P75" s="192">
        <f t="shared" si="35"/>
        <v>130.75293729858407</v>
      </c>
      <c r="Q75" s="174">
        <f t="shared" si="36"/>
        <v>871.68624865722711</v>
      </c>
      <c r="R75" s="174">
        <f t="shared" si="37"/>
        <v>1341.1419984061201</v>
      </c>
      <c r="S75" s="170">
        <f t="shared" si="38"/>
        <v>71.73968564980828</v>
      </c>
      <c r="T75" s="192">
        <f t="shared" si="39"/>
        <v>6003.3205825978321</v>
      </c>
      <c r="U75" s="206">
        <f t="shared" si="40"/>
        <v>8855.7626250000012</v>
      </c>
      <c r="Z75" s="179" t="str">
        <f t="shared" si="41"/>
        <v>HEB 550</v>
      </c>
    </row>
    <row r="76" spans="1:26" x14ac:dyDescent="0.2">
      <c r="A76" s="180" t="s">
        <v>333</v>
      </c>
      <c r="B76" s="168">
        <v>212</v>
      </c>
      <c r="C76" s="157">
        <v>600</v>
      </c>
      <c r="D76" s="158">
        <v>300</v>
      </c>
      <c r="E76" s="169">
        <v>15.5</v>
      </c>
      <c r="F76" s="169">
        <v>30</v>
      </c>
      <c r="G76" s="158">
        <v>27</v>
      </c>
      <c r="H76" s="212">
        <f t="shared" si="28"/>
        <v>486</v>
      </c>
      <c r="I76" s="171">
        <f t="shared" si="29"/>
        <v>26.995778955533041</v>
      </c>
      <c r="J76" s="172"/>
      <c r="K76" s="173">
        <f t="shared" si="30"/>
        <v>1710.4108953575674</v>
      </c>
      <c r="L76" s="169">
        <f t="shared" si="31"/>
        <v>5701.3696511918915</v>
      </c>
      <c r="M76" s="174">
        <f t="shared" si="32"/>
        <v>6425.1351755938804</v>
      </c>
      <c r="N76" s="170">
        <f t="shared" si="33"/>
        <v>251.71105820564674</v>
      </c>
      <c r="O76" s="175">
        <f t="shared" si="34"/>
        <v>11.080778955533042</v>
      </c>
      <c r="P76" s="192">
        <f t="shared" si="35"/>
        <v>135.28640928363714</v>
      </c>
      <c r="Q76" s="174">
        <f t="shared" si="36"/>
        <v>901.90939522424753</v>
      </c>
      <c r="R76" s="174">
        <f t="shared" si="37"/>
        <v>1391.05719180612</v>
      </c>
      <c r="S76" s="170">
        <f t="shared" si="38"/>
        <v>70.791180290988422</v>
      </c>
      <c r="T76" s="192">
        <f t="shared" si="39"/>
        <v>6671.750497336343</v>
      </c>
      <c r="U76" s="206">
        <f t="shared" si="40"/>
        <v>10965.375</v>
      </c>
      <c r="Z76" s="179" t="str">
        <f t="shared" si="41"/>
        <v>HEB 600</v>
      </c>
    </row>
    <row r="77" spans="1:26" x14ac:dyDescent="0.2">
      <c r="A77" s="167" t="s">
        <v>334</v>
      </c>
      <c r="B77" s="194">
        <v>224.7</v>
      </c>
      <c r="C77" s="149">
        <v>650</v>
      </c>
      <c r="D77" s="150">
        <v>300</v>
      </c>
      <c r="E77" s="195">
        <v>16</v>
      </c>
      <c r="F77" s="195">
        <v>31</v>
      </c>
      <c r="G77" s="150">
        <v>27</v>
      </c>
      <c r="H77" s="213">
        <f t="shared" si="28"/>
        <v>534</v>
      </c>
      <c r="I77" s="197">
        <f t="shared" si="29"/>
        <v>28.633778955533042</v>
      </c>
      <c r="J77" s="198"/>
      <c r="K77" s="199">
        <f t="shared" si="30"/>
        <v>2106.1607253796737</v>
      </c>
      <c r="L77" s="195">
        <f t="shared" si="31"/>
        <v>6480.4945396297653</v>
      </c>
      <c r="M77" s="200">
        <f t="shared" si="32"/>
        <v>7319.8797419938801</v>
      </c>
      <c r="N77" s="196">
        <f t="shared" si="33"/>
        <v>271.21045105847259</v>
      </c>
      <c r="O77" s="201">
        <f t="shared" si="34"/>
        <v>12.203778955533043</v>
      </c>
      <c r="P77" s="203">
        <f t="shared" si="35"/>
        <v>139.8238897403902</v>
      </c>
      <c r="Q77" s="200">
        <f t="shared" si="36"/>
        <v>932.15926493593474</v>
      </c>
      <c r="R77" s="200">
        <f t="shared" si="37"/>
        <v>1441.4118852061201</v>
      </c>
      <c r="S77" s="196">
        <f t="shared" si="38"/>
        <v>69.879752119214089</v>
      </c>
      <c r="T77" s="203">
        <f t="shared" si="39"/>
        <v>7392.0356374687208</v>
      </c>
      <c r="U77" s="204">
        <f t="shared" si="40"/>
        <v>13362.739875000001</v>
      </c>
      <c r="Z77" s="179" t="str">
        <f t="shared" si="41"/>
        <v>HEB 650</v>
      </c>
    </row>
    <row r="78" spans="1:26" x14ac:dyDescent="0.2">
      <c r="A78" s="180" t="s">
        <v>335</v>
      </c>
      <c r="B78" s="181">
        <v>240.5</v>
      </c>
      <c r="C78" s="182">
        <v>700</v>
      </c>
      <c r="D78" s="183">
        <v>300</v>
      </c>
      <c r="E78" s="184">
        <v>17</v>
      </c>
      <c r="F78" s="184">
        <v>32</v>
      </c>
      <c r="G78" s="183">
        <v>27</v>
      </c>
      <c r="H78" s="209">
        <f t="shared" si="28"/>
        <v>582</v>
      </c>
      <c r="I78" s="186">
        <f t="shared" si="29"/>
        <v>30.637778955533044</v>
      </c>
      <c r="J78" s="187"/>
      <c r="K78" s="188">
        <f t="shared" si="30"/>
        <v>2568.8839505889796</v>
      </c>
      <c r="L78" s="184">
        <f t="shared" si="31"/>
        <v>7339.668430254228</v>
      </c>
      <c r="M78" s="189">
        <f t="shared" si="32"/>
        <v>8327.1303083938801</v>
      </c>
      <c r="N78" s="185">
        <f t="shared" si="33"/>
        <v>289.56335737839004</v>
      </c>
      <c r="O78" s="190">
        <f t="shared" si="34"/>
        <v>13.709778955533046</v>
      </c>
      <c r="P78" s="207">
        <f t="shared" si="35"/>
        <v>144.39251106899633</v>
      </c>
      <c r="Q78" s="189">
        <f t="shared" si="36"/>
        <v>962.61674045997563</v>
      </c>
      <c r="R78" s="189">
        <f t="shared" si="37"/>
        <v>1495.0437720061202</v>
      </c>
      <c r="S78" s="185">
        <f t="shared" si="38"/>
        <v>68.650498518077654</v>
      </c>
      <c r="T78" s="207">
        <f t="shared" si="39"/>
        <v>8309.3583472076534</v>
      </c>
      <c r="U78" s="193">
        <f t="shared" si="40"/>
        <v>16064.064</v>
      </c>
      <c r="Z78" s="179" t="str">
        <f t="shared" si="41"/>
        <v>HEB 700</v>
      </c>
    </row>
    <row r="79" spans="1:26" x14ac:dyDescent="0.2">
      <c r="A79" s="205" t="s">
        <v>336</v>
      </c>
      <c r="B79" s="168">
        <v>262.3</v>
      </c>
      <c r="C79" s="157">
        <v>800</v>
      </c>
      <c r="D79" s="158">
        <v>300</v>
      </c>
      <c r="E79" s="169">
        <v>17.5</v>
      </c>
      <c r="F79" s="169">
        <v>33</v>
      </c>
      <c r="G79" s="158">
        <v>30</v>
      </c>
      <c r="H79" s="212">
        <f t="shared" si="28"/>
        <v>674</v>
      </c>
      <c r="I79" s="171">
        <f t="shared" si="29"/>
        <v>33.417566611769189</v>
      </c>
      <c r="J79" s="172"/>
      <c r="K79" s="173">
        <f t="shared" si="30"/>
        <v>3590.8356876038915</v>
      </c>
      <c r="L79" s="169">
        <f t="shared" si="31"/>
        <v>8977.0892190097293</v>
      </c>
      <c r="M79" s="174">
        <f t="shared" si="32"/>
        <v>10228.710481720002</v>
      </c>
      <c r="N79" s="170">
        <f t="shared" si="33"/>
        <v>327.8010611946205</v>
      </c>
      <c r="O79" s="175">
        <f t="shared" si="34"/>
        <v>16.175066611769189</v>
      </c>
      <c r="P79" s="192">
        <f t="shared" si="35"/>
        <v>149.0122390438118</v>
      </c>
      <c r="Q79" s="174">
        <f t="shared" si="36"/>
        <v>993.41492695874535</v>
      </c>
      <c r="R79" s="174">
        <f t="shared" si="37"/>
        <v>1553.1333132799998</v>
      </c>
      <c r="S79" s="170">
        <f t="shared" si="38"/>
        <v>66.776485647237436</v>
      </c>
      <c r="T79" s="192">
        <f t="shared" si="39"/>
        <v>9460.2130564601248</v>
      </c>
      <c r="U79" s="206">
        <f t="shared" si="40"/>
        <v>21840.229125000002</v>
      </c>
      <c r="Z79" s="179" t="str">
        <f t="shared" si="41"/>
        <v>HEB 800</v>
      </c>
    </row>
    <row r="80" spans="1:26" x14ac:dyDescent="0.2">
      <c r="A80" s="205" t="s">
        <v>337</v>
      </c>
      <c r="B80" s="168">
        <v>291.5</v>
      </c>
      <c r="C80" s="157">
        <v>900</v>
      </c>
      <c r="D80" s="158">
        <v>300</v>
      </c>
      <c r="E80" s="169">
        <v>18.5</v>
      </c>
      <c r="F80" s="169">
        <v>35</v>
      </c>
      <c r="G80" s="158">
        <v>30</v>
      </c>
      <c r="H80" s="212">
        <f t="shared" si="28"/>
        <v>770</v>
      </c>
      <c r="I80" s="171">
        <f t="shared" si="29"/>
        <v>37.12756661176919</v>
      </c>
      <c r="J80" s="172"/>
      <c r="K80" s="173">
        <f t="shared" si="30"/>
        <v>4940.6467087556775</v>
      </c>
      <c r="L80" s="169">
        <f t="shared" si="31"/>
        <v>10979.21490834595</v>
      </c>
      <c r="M80" s="174">
        <f t="shared" si="32"/>
        <v>12584.09836172</v>
      </c>
      <c r="N80" s="170">
        <f t="shared" si="33"/>
        <v>364.79061524710966</v>
      </c>
      <c r="O80" s="175">
        <f t="shared" si="34"/>
        <v>18.875066611769189</v>
      </c>
      <c r="P80" s="192">
        <f t="shared" si="35"/>
        <v>158.13449091375844</v>
      </c>
      <c r="Q80" s="174">
        <f t="shared" si="36"/>
        <v>1054.2299394250563</v>
      </c>
      <c r="R80" s="174">
        <f t="shared" si="37"/>
        <v>1658.3395932799999</v>
      </c>
      <c r="S80" s="170">
        <f t="shared" si="38"/>
        <v>65.262703349175638</v>
      </c>
      <c r="T80" s="192">
        <f t="shared" si="39"/>
        <v>11374.695781219221</v>
      </c>
      <c r="U80" s="206">
        <f t="shared" si="40"/>
        <v>29461.359375000004</v>
      </c>
      <c r="Z80" s="179" t="str">
        <f t="shared" si="41"/>
        <v>HEB 900</v>
      </c>
    </row>
    <row r="81" spans="1:26" x14ac:dyDescent="0.2">
      <c r="A81" s="180" t="s">
        <v>338</v>
      </c>
      <c r="B81" s="181">
        <v>314</v>
      </c>
      <c r="C81" s="182">
        <v>1000</v>
      </c>
      <c r="D81" s="183">
        <v>300</v>
      </c>
      <c r="E81" s="184">
        <v>19</v>
      </c>
      <c r="F81" s="184">
        <v>36</v>
      </c>
      <c r="G81" s="183">
        <v>30</v>
      </c>
      <c r="H81" s="209">
        <f t="shared" si="28"/>
        <v>868</v>
      </c>
      <c r="I81" s="186">
        <f t="shared" si="29"/>
        <v>40.004566611769185</v>
      </c>
      <c r="J81" s="187"/>
      <c r="K81" s="188">
        <f t="shared" si="30"/>
        <v>6447.4819387642383</v>
      </c>
      <c r="L81" s="184">
        <f t="shared" si="31"/>
        <v>12894.963877528478</v>
      </c>
      <c r="M81" s="189">
        <f t="shared" si="32"/>
        <v>14855.115301720001</v>
      </c>
      <c r="N81" s="185">
        <f t="shared" si="33"/>
        <v>401.45815299096569</v>
      </c>
      <c r="O81" s="190">
        <f t="shared" si="34"/>
        <v>21.248566611769188</v>
      </c>
      <c r="P81" s="207">
        <f t="shared" si="35"/>
        <v>162.73319249539844</v>
      </c>
      <c r="Q81" s="189">
        <f t="shared" si="36"/>
        <v>1084.8879499693228</v>
      </c>
      <c r="R81" s="189">
        <f t="shared" si="37"/>
        <v>1716.2678582800002</v>
      </c>
      <c r="S81" s="185">
        <f t="shared" si="38"/>
        <v>63.779819718577933</v>
      </c>
      <c r="T81" s="207">
        <f t="shared" si="39"/>
        <v>12544.205933109721</v>
      </c>
      <c r="U81" s="193">
        <f t="shared" si="40"/>
        <v>37636.488000000005</v>
      </c>
      <c r="Z81" s="179" t="str">
        <f t="shared" si="41"/>
        <v>HEB 1000</v>
      </c>
    </row>
    <row r="82" spans="1:26" ht="30" x14ac:dyDescent="0.4">
      <c r="A82" s="145" t="s">
        <v>339</v>
      </c>
      <c r="B82" s="146"/>
      <c r="C82" s="146"/>
      <c r="D82" s="146"/>
      <c r="E82" s="146"/>
      <c r="F82" s="146"/>
      <c r="G82" s="146"/>
      <c r="H82" s="146"/>
      <c r="I82" s="146"/>
      <c r="J82" s="146"/>
      <c r="K82" s="146"/>
      <c r="Z82" s="179"/>
    </row>
    <row r="83" spans="1:26" x14ac:dyDescent="0.2">
      <c r="A83" s="147"/>
      <c r="B83" s="148" t="s">
        <v>222</v>
      </c>
      <c r="C83" s="448" t="s">
        <v>240</v>
      </c>
      <c r="D83" s="448"/>
      <c r="E83" s="448"/>
      <c r="F83" s="448"/>
      <c r="G83" s="448"/>
      <c r="H83" s="448"/>
      <c r="I83" s="448"/>
      <c r="J83" s="448"/>
      <c r="K83" s="448"/>
      <c r="L83" s="448" t="s">
        <v>241</v>
      </c>
      <c r="M83" s="448"/>
      <c r="N83" s="448"/>
      <c r="O83" s="448"/>
      <c r="P83" s="448"/>
      <c r="Q83" s="448"/>
      <c r="R83" s="448"/>
      <c r="S83" s="448"/>
      <c r="T83" s="448"/>
      <c r="U83" s="448"/>
      <c r="V83" s="448"/>
      <c r="W83" s="448"/>
      <c r="X83" s="448"/>
      <c r="Z83" s="179"/>
    </row>
    <row r="84" spans="1:26" ht="15.75" x14ac:dyDescent="0.2">
      <c r="A84" s="153"/>
      <c r="B84" s="148" t="s">
        <v>242</v>
      </c>
      <c r="C84" s="149" t="s">
        <v>243</v>
      </c>
      <c r="D84" s="150" t="s">
        <v>133</v>
      </c>
      <c r="E84" s="150" t="s">
        <v>244</v>
      </c>
      <c r="F84" s="150" t="s">
        <v>245</v>
      </c>
      <c r="G84" s="150" t="s">
        <v>246</v>
      </c>
      <c r="H84" s="150" t="s">
        <v>340</v>
      </c>
      <c r="I84" s="154" t="s">
        <v>247</v>
      </c>
      <c r="J84" s="150" t="s">
        <v>341</v>
      </c>
      <c r="K84" s="150" t="s">
        <v>342</v>
      </c>
      <c r="L84" s="149" t="s">
        <v>248</v>
      </c>
      <c r="M84" s="150" t="s">
        <v>249</v>
      </c>
      <c r="N84" s="150" t="s">
        <v>250</v>
      </c>
      <c r="O84" s="150" t="s">
        <v>251</v>
      </c>
      <c r="P84" s="150" t="s">
        <v>252</v>
      </c>
      <c r="Q84" s="154" t="s">
        <v>253</v>
      </c>
      <c r="R84" s="155" t="s">
        <v>254</v>
      </c>
      <c r="S84" s="149" t="s">
        <v>255</v>
      </c>
      <c r="T84" s="150" t="s">
        <v>256</v>
      </c>
      <c r="U84" s="150" t="s">
        <v>257</v>
      </c>
      <c r="V84" s="154" t="s">
        <v>258</v>
      </c>
      <c r="W84" s="150" t="s">
        <v>259</v>
      </c>
      <c r="X84" s="154" t="s">
        <v>260</v>
      </c>
      <c r="Z84" s="179"/>
    </row>
    <row r="85" spans="1:26" ht="14.25" x14ac:dyDescent="0.2">
      <c r="A85" s="153"/>
      <c r="B85" s="156" t="s">
        <v>261</v>
      </c>
      <c r="C85" s="157" t="s">
        <v>35</v>
      </c>
      <c r="D85" s="158" t="s">
        <v>35</v>
      </c>
      <c r="E85" s="158" t="s">
        <v>35</v>
      </c>
      <c r="F85" s="158" t="s">
        <v>35</v>
      </c>
      <c r="G85" s="158" t="s">
        <v>35</v>
      </c>
      <c r="H85" s="158" t="s">
        <v>35</v>
      </c>
      <c r="I85" s="159" t="s">
        <v>35</v>
      </c>
      <c r="J85" s="158" t="s">
        <v>35</v>
      </c>
      <c r="K85" s="158" t="s">
        <v>35</v>
      </c>
      <c r="L85" s="157" t="s">
        <v>262</v>
      </c>
      <c r="M85" s="158" t="s">
        <v>263</v>
      </c>
      <c r="N85" s="158" t="s">
        <v>264</v>
      </c>
      <c r="O85" s="158" t="s">
        <v>265</v>
      </c>
      <c r="P85" s="158" t="s">
        <v>265</v>
      </c>
      <c r="Q85" s="159" t="s">
        <v>35</v>
      </c>
      <c r="R85" s="160" t="s">
        <v>266</v>
      </c>
      <c r="S85" s="157" t="s">
        <v>264</v>
      </c>
      <c r="T85" s="158" t="s">
        <v>265</v>
      </c>
      <c r="U85" s="158" t="s">
        <v>265</v>
      </c>
      <c r="V85" s="159" t="s">
        <v>35</v>
      </c>
      <c r="W85" s="158" t="s">
        <v>264</v>
      </c>
      <c r="X85" s="159" t="s">
        <v>267</v>
      </c>
      <c r="Z85" s="179"/>
    </row>
    <row r="86" spans="1:26" ht="15" thickBot="1" x14ac:dyDescent="0.25">
      <c r="A86" s="161" t="s">
        <v>268</v>
      </c>
      <c r="B86" s="162"/>
      <c r="C86" s="163"/>
      <c r="D86" s="164"/>
      <c r="E86" s="164"/>
      <c r="F86" s="164"/>
      <c r="G86" s="164"/>
      <c r="H86" s="164"/>
      <c r="I86" s="165"/>
      <c r="J86" s="164"/>
      <c r="K86" s="164"/>
      <c r="L86" s="163" t="s">
        <v>269</v>
      </c>
      <c r="M86" s="164"/>
      <c r="N86" s="164" t="s">
        <v>270</v>
      </c>
      <c r="O86" s="164" t="s">
        <v>269</v>
      </c>
      <c r="P86" s="164" t="s">
        <v>269</v>
      </c>
      <c r="Q86" s="165"/>
      <c r="R86" s="166" t="s">
        <v>269</v>
      </c>
      <c r="S86" s="163" t="s">
        <v>270</v>
      </c>
      <c r="T86" s="164" t="s">
        <v>269</v>
      </c>
      <c r="U86" s="164" t="s">
        <v>269</v>
      </c>
      <c r="V86" s="165"/>
      <c r="W86" s="164" t="s">
        <v>269</v>
      </c>
      <c r="X86" s="165" t="s">
        <v>271</v>
      </c>
      <c r="Z86" s="179"/>
    </row>
    <row r="87" spans="1:26" x14ac:dyDescent="0.2">
      <c r="A87" s="167" t="s">
        <v>343</v>
      </c>
      <c r="B87" s="168">
        <v>8.64</v>
      </c>
      <c r="C87" s="215">
        <v>80</v>
      </c>
      <c r="D87" s="158">
        <v>45</v>
      </c>
      <c r="E87" s="169">
        <v>6</v>
      </c>
      <c r="F87" s="169">
        <v>8</v>
      </c>
      <c r="G87" s="169">
        <v>8</v>
      </c>
      <c r="H87" s="169">
        <v>4</v>
      </c>
      <c r="I87" s="212">
        <v>46</v>
      </c>
      <c r="J87" s="169">
        <v>14.5</v>
      </c>
      <c r="K87" s="169">
        <v>26.7</v>
      </c>
      <c r="L87" s="171">
        <v>1.1000000000000001</v>
      </c>
      <c r="M87" s="172">
        <v>0.312</v>
      </c>
      <c r="N87" s="173">
        <v>1.06</v>
      </c>
      <c r="O87" s="169">
        <v>26.5</v>
      </c>
      <c r="P87" s="174">
        <v>31.8</v>
      </c>
      <c r="Q87" s="170">
        <v>31</v>
      </c>
      <c r="R87" s="175">
        <v>0.51</v>
      </c>
      <c r="S87" s="192">
        <v>194</v>
      </c>
      <c r="T87" s="174">
        <v>6.36</v>
      </c>
      <c r="U87" s="174">
        <v>12.1</v>
      </c>
      <c r="V87" s="170">
        <v>13.3</v>
      </c>
      <c r="W87" s="177">
        <v>21.6</v>
      </c>
      <c r="X87" s="178">
        <v>0.17</v>
      </c>
      <c r="Z87" s="179" t="str">
        <f t="shared" ref="Z87:Z102" si="42">A87</f>
        <v>U 80</v>
      </c>
    </row>
    <row r="88" spans="1:26" x14ac:dyDescent="0.2">
      <c r="A88" s="180" t="s">
        <v>344</v>
      </c>
      <c r="B88" s="181">
        <v>10.6</v>
      </c>
      <c r="C88" s="182">
        <v>100</v>
      </c>
      <c r="D88" s="183">
        <v>50</v>
      </c>
      <c r="E88" s="184">
        <v>6</v>
      </c>
      <c r="F88" s="184">
        <v>8.5</v>
      </c>
      <c r="G88" s="184">
        <v>8.5</v>
      </c>
      <c r="H88" s="184">
        <v>4</v>
      </c>
      <c r="I88" s="209">
        <v>64</v>
      </c>
      <c r="J88" s="169">
        <v>15.5</v>
      </c>
      <c r="K88" s="169">
        <v>29.3</v>
      </c>
      <c r="L88" s="186">
        <v>1.35</v>
      </c>
      <c r="M88" s="187">
        <v>0.372</v>
      </c>
      <c r="N88" s="188">
        <v>2.06</v>
      </c>
      <c r="O88" s="184">
        <v>41.2</v>
      </c>
      <c r="P88" s="189">
        <v>49</v>
      </c>
      <c r="Q88" s="185">
        <v>39.1</v>
      </c>
      <c r="R88" s="190">
        <v>0.64600000000000002</v>
      </c>
      <c r="S88" s="207">
        <v>293</v>
      </c>
      <c r="T88" s="189">
        <v>8.49</v>
      </c>
      <c r="U88" s="189">
        <v>16.2</v>
      </c>
      <c r="V88" s="185">
        <v>14.7</v>
      </c>
      <c r="W88" s="207">
        <v>28.1</v>
      </c>
      <c r="X88" s="193">
        <v>0.41</v>
      </c>
      <c r="Z88" s="179" t="str">
        <f t="shared" si="42"/>
        <v>U 100</v>
      </c>
    </row>
    <row r="89" spans="1:26" x14ac:dyDescent="0.2">
      <c r="A89" s="205" t="s">
        <v>345</v>
      </c>
      <c r="B89" s="168">
        <v>13.3</v>
      </c>
      <c r="C89" s="157">
        <v>120</v>
      </c>
      <c r="D89" s="158">
        <v>55</v>
      </c>
      <c r="E89" s="169">
        <v>7</v>
      </c>
      <c r="F89" s="169">
        <v>9</v>
      </c>
      <c r="G89" s="169">
        <v>9</v>
      </c>
      <c r="H89" s="169">
        <v>4.5</v>
      </c>
      <c r="I89" s="212">
        <v>82</v>
      </c>
      <c r="J89" s="202">
        <v>16</v>
      </c>
      <c r="K89" s="196">
        <v>30.3</v>
      </c>
      <c r="L89" s="171">
        <v>1.7</v>
      </c>
      <c r="M89" s="172">
        <v>0.434</v>
      </c>
      <c r="N89" s="173">
        <v>3.64</v>
      </c>
      <c r="O89" s="169">
        <v>60.7</v>
      </c>
      <c r="P89" s="174">
        <v>72.599999999999994</v>
      </c>
      <c r="Q89" s="170">
        <v>46.3</v>
      </c>
      <c r="R89" s="175">
        <v>0.88</v>
      </c>
      <c r="S89" s="192">
        <v>432</v>
      </c>
      <c r="T89" s="174">
        <v>11.08</v>
      </c>
      <c r="U89" s="174">
        <v>21.2</v>
      </c>
      <c r="V89" s="170">
        <v>15.9</v>
      </c>
      <c r="W89" s="192">
        <v>41.5</v>
      </c>
      <c r="X89" s="206">
        <v>0.9</v>
      </c>
      <c r="Z89" s="179" t="str">
        <f t="shared" si="42"/>
        <v>U 120</v>
      </c>
    </row>
    <row r="90" spans="1:26" x14ac:dyDescent="0.2">
      <c r="A90" s="205" t="s">
        <v>346</v>
      </c>
      <c r="B90" s="168">
        <v>16</v>
      </c>
      <c r="C90" s="157">
        <v>140</v>
      </c>
      <c r="D90" s="158">
        <v>60</v>
      </c>
      <c r="E90" s="169">
        <v>7</v>
      </c>
      <c r="F90" s="169">
        <v>10</v>
      </c>
      <c r="G90" s="169">
        <v>10</v>
      </c>
      <c r="H90" s="169">
        <v>5</v>
      </c>
      <c r="I90" s="212">
        <v>98</v>
      </c>
      <c r="J90" s="176">
        <v>17.5</v>
      </c>
      <c r="K90" s="170">
        <v>33.700000000000003</v>
      </c>
      <c r="L90" s="171">
        <v>2.04</v>
      </c>
      <c r="M90" s="172">
        <v>0.48899999999999999</v>
      </c>
      <c r="N90" s="173">
        <v>6.05</v>
      </c>
      <c r="O90" s="169">
        <v>86.4</v>
      </c>
      <c r="P90" s="174">
        <v>103</v>
      </c>
      <c r="Q90" s="170">
        <v>54.5</v>
      </c>
      <c r="R90" s="175">
        <v>1.0409999999999999</v>
      </c>
      <c r="S90" s="192">
        <v>627</v>
      </c>
      <c r="T90" s="174">
        <v>14.8</v>
      </c>
      <c r="U90" s="174">
        <v>28.3</v>
      </c>
      <c r="V90" s="170">
        <v>17.5</v>
      </c>
      <c r="W90" s="192">
        <v>56.8</v>
      </c>
      <c r="X90" s="206">
        <v>1.8</v>
      </c>
      <c r="Z90" s="179" t="str">
        <f t="shared" si="42"/>
        <v>U 140</v>
      </c>
    </row>
    <row r="91" spans="1:26" x14ac:dyDescent="0.2">
      <c r="A91" s="205" t="s">
        <v>347</v>
      </c>
      <c r="B91" s="168">
        <v>18.8</v>
      </c>
      <c r="C91" s="157">
        <v>160</v>
      </c>
      <c r="D91" s="158">
        <v>65</v>
      </c>
      <c r="E91" s="169">
        <v>7.5</v>
      </c>
      <c r="F91" s="169">
        <v>10.5</v>
      </c>
      <c r="G91" s="169">
        <v>11</v>
      </c>
      <c r="H91" s="169">
        <v>5.5</v>
      </c>
      <c r="I91" s="212">
        <v>115</v>
      </c>
      <c r="J91" s="176">
        <v>18.399999999999999</v>
      </c>
      <c r="K91" s="170">
        <v>35.6</v>
      </c>
      <c r="L91" s="171">
        <v>2.4</v>
      </c>
      <c r="M91" s="172">
        <v>0.54600000000000004</v>
      </c>
      <c r="N91" s="173">
        <v>9.25</v>
      </c>
      <c r="O91" s="169">
        <v>116</v>
      </c>
      <c r="P91" s="174">
        <v>138</v>
      </c>
      <c r="Q91" s="170">
        <v>62.1</v>
      </c>
      <c r="R91" s="175">
        <v>1.26</v>
      </c>
      <c r="S91" s="192">
        <v>853</v>
      </c>
      <c r="T91" s="174">
        <v>18.3</v>
      </c>
      <c r="U91" s="174">
        <v>35.200000000000003</v>
      </c>
      <c r="V91" s="170">
        <v>18.899999999999999</v>
      </c>
      <c r="W91" s="192">
        <v>73.900000000000006</v>
      </c>
      <c r="X91" s="206">
        <v>3.26</v>
      </c>
      <c r="Z91" s="179" t="str">
        <f t="shared" si="42"/>
        <v>U 160</v>
      </c>
    </row>
    <row r="92" spans="1:26" x14ac:dyDescent="0.2">
      <c r="A92" s="205" t="s">
        <v>348</v>
      </c>
      <c r="B92" s="168">
        <v>22</v>
      </c>
      <c r="C92" s="157">
        <v>180</v>
      </c>
      <c r="D92" s="158">
        <v>70</v>
      </c>
      <c r="E92" s="169">
        <v>8</v>
      </c>
      <c r="F92" s="169">
        <v>11</v>
      </c>
      <c r="G92" s="169">
        <v>11</v>
      </c>
      <c r="H92" s="169">
        <v>5.5</v>
      </c>
      <c r="I92" s="212">
        <v>133</v>
      </c>
      <c r="J92" s="176">
        <v>19.2</v>
      </c>
      <c r="K92" s="170">
        <v>37.5</v>
      </c>
      <c r="L92" s="171">
        <v>2.8</v>
      </c>
      <c r="M92" s="172">
        <v>0.61099999999999999</v>
      </c>
      <c r="N92" s="173">
        <v>13.5</v>
      </c>
      <c r="O92" s="169">
        <v>150</v>
      </c>
      <c r="P92" s="174">
        <v>179</v>
      </c>
      <c r="Q92" s="170">
        <v>69.400000000000006</v>
      </c>
      <c r="R92" s="175">
        <v>1.5089999999999999</v>
      </c>
      <c r="S92" s="192">
        <v>1140</v>
      </c>
      <c r="T92" s="174">
        <v>22.4</v>
      </c>
      <c r="U92" s="174">
        <v>42.9</v>
      </c>
      <c r="V92" s="170">
        <v>20.2</v>
      </c>
      <c r="W92" s="192">
        <v>95.5</v>
      </c>
      <c r="X92" s="206">
        <v>5.57</v>
      </c>
      <c r="Z92" s="179" t="str">
        <f t="shared" si="42"/>
        <v>U 180</v>
      </c>
    </row>
    <row r="93" spans="1:26" x14ac:dyDescent="0.2">
      <c r="A93" s="205" t="s">
        <v>349</v>
      </c>
      <c r="B93" s="168">
        <v>25.3</v>
      </c>
      <c r="C93" s="157">
        <v>200</v>
      </c>
      <c r="D93" s="158">
        <v>75</v>
      </c>
      <c r="E93" s="169">
        <v>8.5</v>
      </c>
      <c r="F93" s="169">
        <v>11.5</v>
      </c>
      <c r="G93" s="169">
        <v>12</v>
      </c>
      <c r="H93" s="169">
        <v>6</v>
      </c>
      <c r="I93" s="212">
        <v>151</v>
      </c>
      <c r="J93" s="191">
        <v>20.100000000000001</v>
      </c>
      <c r="K93" s="185">
        <v>39.4</v>
      </c>
      <c r="L93" s="171">
        <v>3.22</v>
      </c>
      <c r="M93" s="172">
        <v>0.66100000000000003</v>
      </c>
      <c r="N93" s="173">
        <v>19.100000000000001</v>
      </c>
      <c r="O93" s="169">
        <v>191</v>
      </c>
      <c r="P93" s="174">
        <v>228</v>
      </c>
      <c r="Q93" s="170">
        <v>77</v>
      </c>
      <c r="R93" s="175">
        <v>1.7709999999999999</v>
      </c>
      <c r="S93" s="192">
        <v>1480</v>
      </c>
      <c r="T93" s="174">
        <v>27</v>
      </c>
      <c r="U93" s="174">
        <v>51.8</v>
      </c>
      <c r="V93" s="170">
        <v>21.4</v>
      </c>
      <c r="W93" s="192">
        <v>119</v>
      </c>
      <c r="X93" s="206">
        <v>9.07</v>
      </c>
      <c r="Z93" s="179" t="str">
        <f t="shared" si="42"/>
        <v>U 200</v>
      </c>
    </row>
    <row r="94" spans="1:26" x14ac:dyDescent="0.2">
      <c r="A94" s="167" t="s">
        <v>350</v>
      </c>
      <c r="B94" s="194">
        <v>29.4</v>
      </c>
      <c r="C94" s="149">
        <v>220</v>
      </c>
      <c r="D94" s="150">
        <v>80</v>
      </c>
      <c r="E94" s="195">
        <v>9</v>
      </c>
      <c r="F94" s="195">
        <v>12.5</v>
      </c>
      <c r="G94" s="195">
        <v>13</v>
      </c>
      <c r="H94" s="195">
        <v>6.5</v>
      </c>
      <c r="I94" s="213">
        <v>167</v>
      </c>
      <c r="J94" s="169">
        <v>21.4</v>
      </c>
      <c r="K94" s="169">
        <v>42</v>
      </c>
      <c r="L94" s="197">
        <v>3.74</v>
      </c>
      <c r="M94" s="198">
        <v>0.71799999999999997</v>
      </c>
      <c r="N94" s="199">
        <v>26.9</v>
      </c>
      <c r="O94" s="195">
        <v>245</v>
      </c>
      <c r="P94" s="200">
        <v>292</v>
      </c>
      <c r="Q94" s="196">
        <v>84.8</v>
      </c>
      <c r="R94" s="201">
        <v>2.0619999999999998</v>
      </c>
      <c r="S94" s="203">
        <v>1970</v>
      </c>
      <c r="T94" s="200">
        <v>33.6</v>
      </c>
      <c r="U94" s="200">
        <v>64.099999999999994</v>
      </c>
      <c r="V94" s="196">
        <v>23</v>
      </c>
      <c r="W94" s="203">
        <v>160</v>
      </c>
      <c r="X94" s="204">
        <v>14.6</v>
      </c>
      <c r="Z94" s="179" t="str">
        <f t="shared" si="42"/>
        <v>U 220</v>
      </c>
    </row>
    <row r="95" spans="1:26" x14ac:dyDescent="0.2">
      <c r="A95" s="205" t="s">
        <v>351</v>
      </c>
      <c r="B95" s="168">
        <v>33.200000000000003</v>
      </c>
      <c r="C95" s="157">
        <v>240</v>
      </c>
      <c r="D95" s="158">
        <v>85</v>
      </c>
      <c r="E95" s="169">
        <v>9.5</v>
      </c>
      <c r="F95" s="169">
        <v>13</v>
      </c>
      <c r="G95" s="169">
        <v>13</v>
      </c>
      <c r="H95" s="169">
        <v>6.5</v>
      </c>
      <c r="I95" s="212">
        <v>184</v>
      </c>
      <c r="J95" s="169">
        <v>22.3</v>
      </c>
      <c r="K95" s="169">
        <v>43.9</v>
      </c>
      <c r="L95" s="171">
        <v>4.2300000000000004</v>
      </c>
      <c r="M95" s="172">
        <v>0.77500000000000002</v>
      </c>
      <c r="N95" s="173">
        <v>36</v>
      </c>
      <c r="O95" s="169">
        <v>300</v>
      </c>
      <c r="P95" s="174">
        <v>358</v>
      </c>
      <c r="Q95" s="170">
        <v>92.3</v>
      </c>
      <c r="R95" s="175">
        <v>2.371</v>
      </c>
      <c r="S95" s="192">
        <v>2480</v>
      </c>
      <c r="T95" s="174">
        <v>39.6</v>
      </c>
      <c r="U95" s="174">
        <v>75.7</v>
      </c>
      <c r="V95" s="170">
        <v>24.2</v>
      </c>
      <c r="W95" s="192">
        <v>197</v>
      </c>
      <c r="X95" s="206">
        <v>22.1</v>
      </c>
      <c r="Z95" s="179" t="str">
        <f t="shared" si="42"/>
        <v>U 240</v>
      </c>
    </row>
    <row r="96" spans="1:26" x14ac:dyDescent="0.2">
      <c r="A96" s="205" t="s">
        <v>352</v>
      </c>
      <c r="B96" s="168">
        <v>37.9</v>
      </c>
      <c r="C96" s="157">
        <v>260</v>
      </c>
      <c r="D96" s="158">
        <v>90</v>
      </c>
      <c r="E96" s="169">
        <v>10</v>
      </c>
      <c r="F96" s="169">
        <v>14</v>
      </c>
      <c r="G96" s="169">
        <v>14</v>
      </c>
      <c r="H96" s="169">
        <v>7</v>
      </c>
      <c r="I96" s="212">
        <v>200</v>
      </c>
      <c r="J96" s="169">
        <v>23.6</v>
      </c>
      <c r="K96" s="169">
        <v>46.6</v>
      </c>
      <c r="L96" s="171">
        <v>4.83</v>
      </c>
      <c r="M96" s="172">
        <v>0.83399999999999996</v>
      </c>
      <c r="N96" s="173">
        <v>48.2</v>
      </c>
      <c r="O96" s="169">
        <v>371</v>
      </c>
      <c r="P96" s="174">
        <v>442</v>
      </c>
      <c r="Q96" s="170">
        <v>99.9</v>
      </c>
      <c r="R96" s="175">
        <v>2.7120000000000002</v>
      </c>
      <c r="S96" s="192">
        <v>3170</v>
      </c>
      <c r="T96" s="174">
        <v>47.7</v>
      </c>
      <c r="U96" s="174">
        <v>92</v>
      </c>
      <c r="V96" s="170">
        <v>25.6</v>
      </c>
      <c r="W96" s="192">
        <v>255</v>
      </c>
      <c r="X96" s="206">
        <v>33.299999999999997</v>
      </c>
      <c r="Z96" s="179" t="str">
        <f t="shared" si="42"/>
        <v>U 260</v>
      </c>
    </row>
    <row r="97" spans="1:26" x14ac:dyDescent="0.2">
      <c r="A97" s="205" t="s">
        <v>353</v>
      </c>
      <c r="B97" s="168">
        <v>41.8</v>
      </c>
      <c r="C97" s="157">
        <v>280</v>
      </c>
      <c r="D97" s="158">
        <v>95</v>
      </c>
      <c r="E97" s="169">
        <v>10</v>
      </c>
      <c r="F97" s="169">
        <v>15</v>
      </c>
      <c r="G97" s="169">
        <v>15</v>
      </c>
      <c r="H97" s="169">
        <v>7.5</v>
      </c>
      <c r="I97" s="212">
        <v>216</v>
      </c>
      <c r="J97" s="169">
        <v>25.3</v>
      </c>
      <c r="K97" s="169">
        <v>50.2</v>
      </c>
      <c r="L97" s="171">
        <v>5.33</v>
      </c>
      <c r="M97" s="172">
        <v>0.89</v>
      </c>
      <c r="N97" s="173">
        <v>62.8</v>
      </c>
      <c r="O97" s="169">
        <v>449</v>
      </c>
      <c r="P97" s="174">
        <v>532</v>
      </c>
      <c r="Q97" s="170">
        <v>108.5</v>
      </c>
      <c r="R97" s="175">
        <v>2.9279999999999999</v>
      </c>
      <c r="S97" s="192">
        <v>3990</v>
      </c>
      <c r="T97" s="174">
        <v>57.2</v>
      </c>
      <c r="U97" s="174">
        <v>109</v>
      </c>
      <c r="V97" s="170">
        <v>27.4</v>
      </c>
      <c r="W97" s="192">
        <v>310</v>
      </c>
      <c r="X97" s="206">
        <v>48.5</v>
      </c>
      <c r="Z97" s="179" t="str">
        <f t="shared" si="42"/>
        <v>U 280</v>
      </c>
    </row>
    <row r="98" spans="1:26" x14ac:dyDescent="0.2">
      <c r="A98" s="180" t="s">
        <v>354</v>
      </c>
      <c r="B98" s="181">
        <v>46.2</v>
      </c>
      <c r="C98" s="182">
        <v>300</v>
      </c>
      <c r="D98" s="183">
        <v>100</v>
      </c>
      <c r="E98" s="184">
        <v>10</v>
      </c>
      <c r="F98" s="184">
        <v>16</v>
      </c>
      <c r="G98" s="184">
        <v>16</v>
      </c>
      <c r="H98" s="184">
        <v>8</v>
      </c>
      <c r="I98" s="209">
        <v>232</v>
      </c>
      <c r="J98" s="169">
        <v>27</v>
      </c>
      <c r="K98" s="169">
        <v>54.1</v>
      </c>
      <c r="L98" s="186">
        <v>5.88</v>
      </c>
      <c r="M98" s="187">
        <v>0.95</v>
      </c>
      <c r="N98" s="188">
        <v>80.3</v>
      </c>
      <c r="O98" s="184">
        <v>535</v>
      </c>
      <c r="P98" s="189">
        <v>632</v>
      </c>
      <c r="Q98" s="185">
        <v>116.9</v>
      </c>
      <c r="R98" s="190">
        <v>3.177</v>
      </c>
      <c r="S98" s="207">
        <v>4950</v>
      </c>
      <c r="T98" s="189">
        <v>67.8</v>
      </c>
      <c r="U98" s="189">
        <v>130</v>
      </c>
      <c r="V98" s="185">
        <v>29</v>
      </c>
      <c r="W98" s="207">
        <v>374</v>
      </c>
      <c r="X98" s="193">
        <v>69.099999999999994</v>
      </c>
      <c r="Z98" s="179" t="str">
        <f t="shared" si="42"/>
        <v>U 300</v>
      </c>
    </row>
    <row r="99" spans="1:26" x14ac:dyDescent="0.2">
      <c r="A99" s="205" t="s">
        <v>355</v>
      </c>
      <c r="B99" s="168">
        <v>59.5</v>
      </c>
      <c r="C99" s="157">
        <v>320</v>
      </c>
      <c r="D99" s="158">
        <v>100</v>
      </c>
      <c r="E99" s="169">
        <v>14</v>
      </c>
      <c r="F99" s="169">
        <v>17.5</v>
      </c>
      <c r="G99" s="169">
        <v>18</v>
      </c>
      <c r="H99" s="169">
        <v>8.8000000000000007</v>
      </c>
      <c r="I99" s="212">
        <v>246</v>
      </c>
      <c r="J99" s="202">
        <v>26</v>
      </c>
      <c r="K99" s="196">
        <v>48.2</v>
      </c>
      <c r="L99" s="171">
        <v>7.58</v>
      </c>
      <c r="M99" s="172">
        <v>0.98199999999999998</v>
      </c>
      <c r="N99" s="173">
        <v>108.7</v>
      </c>
      <c r="O99" s="169">
        <v>679</v>
      </c>
      <c r="P99" s="174">
        <v>826</v>
      </c>
      <c r="Q99" s="170">
        <v>119.8</v>
      </c>
      <c r="R99" s="175">
        <v>4.7110000000000003</v>
      </c>
      <c r="S99" s="192">
        <v>5970</v>
      </c>
      <c r="T99" s="174">
        <v>80.7</v>
      </c>
      <c r="U99" s="174">
        <v>152</v>
      </c>
      <c r="V99" s="170">
        <v>28.1</v>
      </c>
      <c r="W99" s="192">
        <v>667</v>
      </c>
      <c r="X99" s="206">
        <v>96.1</v>
      </c>
      <c r="Z99" s="179" t="str">
        <f t="shared" si="42"/>
        <v>U 320</v>
      </c>
    </row>
    <row r="100" spans="1:26" x14ac:dyDescent="0.2">
      <c r="A100" s="205" t="s">
        <v>356</v>
      </c>
      <c r="B100" s="168">
        <v>60.7</v>
      </c>
      <c r="C100" s="157">
        <v>350</v>
      </c>
      <c r="D100" s="158">
        <v>100</v>
      </c>
      <c r="E100" s="169">
        <v>4</v>
      </c>
      <c r="F100" s="169">
        <v>16</v>
      </c>
      <c r="G100" s="169">
        <v>16</v>
      </c>
      <c r="H100" s="169">
        <v>8</v>
      </c>
      <c r="I100" s="212">
        <v>282</v>
      </c>
      <c r="J100" s="176">
        <v>24</v>
      </c>
      <c r="K100" s="170">
        <v>44.5</v>
      </c>
      <c r="L100" s="171">
        <v>7.73</v>
      </c>
      <c r="M100" s="172">
        <v>1.0469999999999999</v>
      </c>
      <c r="N100" s="173">
        <v>128.4</v>
      </c>
      <c r="O100" s="169">
        <v>734</v>
      </c>
      <c r="P100" s="174">
        <v>918</v>
      </c>
      <c r="Q100" s="170">
        <v>128.9</v>
      </c>
      <c r="R100" s="175">
        <v>5.0839999999999996</v>
      </c>
      <c r="S100" s="192">
        <v>5700</v>
      </c>
      <c r="T100" s="174">
        <v>75</v>
      </c>
      <c r="U100" s="174">
        <v>143</v>
      </c>
      <c r="V100" s="170">
        <v>27.2</v>
      </c>
      <c r="W100" s="192">
        <v>612</v>
      </c>
      <c r="X100" s="206">
        <v>114</v>
      </c>
      <c r="Z100" s="179" t="str">
        <f t="shared" si="42"/>
        <v>U 350</v>
      </c>
    </row>
    <row r="101" spans="1:26" x14ac:dyDescent="0.2">
      <c r="A101" s="205" t="s">
        <v>357</v>
      </c>
      <c r="B101" s="168">
        <v>63.1</v>
      </c>
      <c r="C101" s="157">
        <v>380</v>
      </c>
      <c r="D101" s="158">
        <v>102</v>
      </c>
      <c r="E101" s="169">
        <v>13.5</v>
      </c>
      <c r="F101" s="169">
        <v>16</v>
      </c>
      <c r="G101" s="169">
        <v>16</v>
      </c>
      <c r="H101" s="169">
        <v>8</v>
      </c>
      <c r="I101" s="212">
        <v>313</v>
      </c>
      <c r="J101" s="176">
        <v>23.8</v>
      </c>
      <c r="K101" s="170">
        <v>45.8</v>
      </c>
      <c r="L101" s="171">
        <v>8.0399999999999991</v>
      </c>
      <c r="M101" s="172">
        <v>1.1100000000000001</v>
      </c>
      <c r="N101" s="173">
        <v>157.6</v>
      </c>
      <c r="O101" s="169">
        <v>830</v>
      </c>
      <c r="P101" s="174">
        <v>1014</v>
      </c>
      <c r="Q101" s="170">
        <v>140</v>
      </c>
      <c r="R101" s="175">
        <v>5.3230000000000004</v>
      </c>
      <c r="S101" s="192">
        <v>6150</v>
      </c>
      <c r="T101" s="174">
        <v>78.599999999999994</v>
      </c>
      <c r="U101" s="174">
        <v>148</v>
      </c>
      <c r="V101" s="170">
        <v>27.7</v>
      </c>
      <c r="W101" s="192">
        <v>591</v>
      </c>
      <c r="X101" s="206">
        <v>146</v>
      </c>
      <c r="Z101" s="179" t="str">
        <f t="shared" si="42"/>
        <v>U 380</v>
      </c>
    </row>
    <row r="102" spans="1:26" x14ac:dyDescent="0.2">
      <c r="A102" s="180" t="s">
        <v>358</v>
      </c>
      <c r="B102" s="181">
        <v>71.8</v>
      </c>
      <c r="C102" s="182">
        <v>400</v>
      </c>
      <c r="D102" s="183">
        <v>110</v>
      </c>
      <c r="E102" s="184">
        <v>14</v>
      </c>
      <c r="F102" s="184">
        <v>18</v>
      </c>
      <c r="G102" s="184">
        <v>18</v>
      </c>
      <c r="H102" s="184">
        <v>9</v>
      </c>
      <c r="I102" s="209">
        <v>324</v>
      </c>
      <c r="J102" s="191">
        <v>26.5</v>
      </c>
      <c r="K102" s="185">
        <v>51.1</v>
      </c>
      <c r="L102" s="186">
        <v>9.15</v>
      </c>
      <c r="M102" s="187">
        <v>1.1819999999999999</v>
      </c>
      <c r="N102" s="188">
        <v>203.5</v>
      </c>
      <c r="O102" s="184">
        <v>1020</v>
      </c>
      <c r="P102" s="189">
        <v>1240</v>
      </c>
      <c r="Q102" s="185">
        <v>149.1</v>
      </c>
      <c r="R102" s="190">
        <v>5.8550000000000004</v>
      </c>
      <c r="S102" s="207">
        <v>8460</v>
      </c>
      <c r="T102" s="189">
        <v>101.3</v>
      </c>
      <c r="U102" s="189">
        <v>190</v>
      </c>
      <c r="V102" s="185">
        <v>30.4</v>
      </c>
      <c r="W102" s="207">
        <v>816</v>
      </c>
      <c r="X102" s="193">
        <v>221</v>
      </c>
      <c r="Z102" s="179" t="str">
        <f t="shared" si="42"/>
        <v>U 400</v>
      </c>
    </row>
    <row r="103" spans="1:26" ht="30" x14ac:dyDescent="0.4">
      <c r="A103" s="145" t="s">
        <v>359</v>
      </c>
      <c r="B103" s="146"/>
      <c r="C103" s="146"/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6"/>
      <c r="P103" s="146"/>
      <c r="Q103" s="146"/>
      <c r="R103" s="146"/>
      <c r="S103" s="146"/>
      <c r="T103" s="146"/>
      <c r="U103" s="146"/>
      <c r="Z103" s="179"/>
    </row>
    <row r="104" spans="1:26" x14ac:dyDescent="0.2">
      <c r="B104" s="216" t="s">
        <v>240</v>
      </c>
      <c r="C104" s="217"/>
      <c r="D104" s="218" t="s">
        <v>222</v>
      </c>
      <c r="E104" s="448" t="s">
        <v>241</v>
      </c>
      <c r="F104" s="448"/>
      <c r="G104" s="448"/>
      <c r="H104" s="448"/>
      <c r="I104" s="448"/>
      <c r="J104" s="448"/>
      <c r="K104" s="448"/>
      <c r="L104" s="448"/>
      <c r="M104" s="448"/>
      <c r="N104" s="3"/>
      <c r="O104" s="3"/>
      <c r="P104" s="3"/>
      <c r="Z104" s="179"/>
    </row>
    <row r="105" spans="1:26" ht="15.75" x14ac:dyDescent="0.2">
      <c r="B105" s="219" t="s">
        <v>360</v>
      </c>
      <c r="C105" s="220" t="s">
        <v>361</v>
      </c>
      <c r="D105" s="148" t="s">
        <v>242</v>
      </c>
      <c r="E105" s="157" t="s">
        <v>248</v>
      </c>
      <c r="F105" s="158" t="s">
        <v>249</v>
      </c>
      <c r="G105" s="159" t="s">
        <v>254</v>
      </c>
      <c r="H105" s="158" t="s">
        <v>362</v>
      </c>
      <c r="I105" s="158" t="s">
        <v>363</v>
      </c>
      <c r="J105" s="158" t="s">
        <v>364</v>
      </c>
      <c r="K105" s="159" t="s">
        <v>365</v>
      </c>
      <c r="L105" s="157" t="s">
        <v>366</v>
      </c>
      <c r="M105" s="221" t="s">
        <v>367</v>
      </c>
      <c r="Z105" s="179"/>
    </row>
    <row r="106" spans="1:26" ht="14.25" x14ac:dyDescent="0.2">
      <c r="B106" s="157" t="s">
        <v>35</v>
      </c>
      <c r="C106" s="157" t="s">
        <v>35</v>
      </c>
      <c r="D106" s="156" t="s">
        <v>261</v>
      </c>
      <c r="E106" s="157" t="s">
        <v>262</v>
      </c>
      <c r="F106" s="158" t="s">
        <v>263</v>
      </c>
      <c r="G106" s="159" t="s">
        <v>266</v>
      </c>
      <c r="H106" s="158" t="s">
        <v>264</v>
      </c>
      <c r="I106" s="158" t="s">
        <v>265</v>
      </c>
      <c r="J106" s="158" t="s">
        <v>265</v>
      </c>
      <c r="K106" s="159" t="s">
        <v>35</v>
      </c>
      <c r="L106" s="157" t="s">
        <v>267</v>
      </c>
      <c r="M106" s="159" t="s">
        <v>266</v>
      </c>
      <c r="Z106" s="179"/>
    </row>
    <row r="107" spans="1:26" ht="15" thickBot="1" x14ac:dyDescent="0.25">
      <c r="B107" s="149" t="s">
        <v>268</v>
      </c>
      <c r="C107" s="222"/>
      <c r="D107" s="162"/>
      <c r="E107" s="164" t="s">
        <v>269</v>
      </c>
      <c r="F107" s="164"/>
      <c r="G107" s="165" t="s">
        <v>269</v>
      </c>
      <c r="H107" s="164" t="s">
        <v>270</v>
      </c>
      <c r="I107" s="164" t="s">
        <v>269</v>
      </c>
      <c r="J107" s="164" t="s">
        <v>269</v>
      </c>
      <c r="K107" s="165"/>
      <c r="L107" s="163" t="s">
        <v>270</v>
      </c>
      <c r="M107" s="165"/>
      <c r="Z107" s="179"/>
    </row>
    <row r="108" spans="1:26" x14ac:dyDescent="0.2">
      <c r="A108" s="223" t="s">
        <v>368</v>
      </c>
      <c r="B108" s="215">
        <v>20</v>
      </c>
      <c r="C108" s="224">
        <v>2.6</v>
      </c>
      <c r="D108" s="225">
        <v>1.1000000000000001</v>
      </c>
      <c r="E108" s="226">
        <f>(PI()/4*(B108^2-(B108-2*C108)^2))*10^-3</f>
        <v>0.14212565164840224</v>
      </c>
      <c r="F108" s="226"/>
      <c r="G108" s="226">
        <f t="shared" ref="G108:G171" si="43">2*E108/PI()</f>
        <v>9.0480000000000005E-2</v>
      </c>
      <c r="H108" s="227">
        <f t="shared" ref="H108:H171" si="44">((PI()/4)*((B108/2)^4-(B108/2-C108)^4))*10^-6</f>
        <v>5.4988414622766822E-3</v>
      </c>
      <c r="I108" s="228">
        <f t="shared" ref="I108:I171" si="45">((PI()/(2*B108))*((B108/2)^4-(B108/2-C108)^4))*10^-3</f>
        <v>0.54988414622766824</v>
      </c>
      <c r="J108" s="228">
        <f t="shared" ref="J108:J171" si="46">(B108^3/6*(1-(1-2*C108/B108)^3))*10^-3</f>
        <v>0.79303466666666655</v>
      </c>
      <c r="K108" s="178">
        <f t="shared" ref="K108:K171" si="47">SQRT((H108*10^6)/(E108*10^3))</f>
        <v>6.2201286160335938</v>
      </c>
      <c r="L108" s="227">
        <f t="shared" ref="L108:L171" si="48">(PI()*C108/(4*B108)*(B108-C108)^4)*10^-6</f>
        <v>9.359016798742778E-3</v>
      </c>
      <c r="M108" s="178">
        <f t="shared" ref="M108:M171" si="49">PI()/2*(B108-C108)^2</f>
        <v>475.57429590042278</v>
      </c>
      <c r="Z108" s="229" t="str">
        <f t="shared" ref="Z108:Z171" si="50">A108</f>
        <v>20/2,6</v>
      </c>
    </row>
    <row r="109" spans="1:26" x14ac:dyDescent="0.2">
      <c r="A109" s="230" t="s">
        <v>369</v>
      </c>
      <c r="B109" s="157">
        <f>$B$108</f>
        <v>20</v>
      </c>
      <c r="C109" s="169">
        <v>2.9</v>
      </c>
      <c r="D109" s="231">
        <v>1.2</v>
      </c>
      <c r="E109" s="171">
        <f>(PI()/4*(B108^2-(B108-2*C109)^2))*10^-3</f>
        <v>0.15579157969151786</v>
      </c>
      <c r="F109" s="172"/>
      <c r="G109" s="172">
        <f t="shared" si="43"/>
        <v>9.9180000000000004E-2</v>
      </c>
      <c r="H109" s="232">
        <f t="shared" si="44"/>
        <v>5.8581528753502993E-3</v>
      </c>
      <c r="I109" s="173">
        <f t="shared" si="45"/>
        <v>0.58581528753502998</v>
      </c>
      <c r="J109" s="173">
        <f t="shared" si="46"/>
        <v>0.85611866666666669</v>
      </c>
      <c r="K109" s="206">
        <f t="shared" si="47"/>
        <v>6.1320877358367918</v>
      </c>
      <c r="L109" s="232">
        <f t="shared" si="48"/>
        <v>9.7373846310113022E-3</v>
      </c>
      <c r="M109" s="206">
        <f t="shared" si="49"/>
        <v>459.31655391809574</v>
      </c>
      <c r="Z109" s="229" t="str">
        <f t="shared" si="50"/>
        <v>20/2,9</v>
      </c>
    </row>
    <row r="110" spans="1:26" x14ac:dyDescent="0.2">
      <c r="A110" s="230" t="s">
        <v>370</v>
      </c>
      <c r="B110" s="157">
        <f>$B$108</f>
        <v>20</v>
      </c>
      <c r="C110" s="169">
        <v>3.2</v>
      </c>
      <c r="D110" s="231">
        <v>1.3</v>
      </c>
      <c r="E110" s="171">
        <f>(PI()/4*(B109^2-(B109-2*C110)^2))*10^-3</f>
        <v>0.16889202105698728</v>
      </c>
      <c r="F110" s="172"/>
      <c r="G110" s="172">
        <f t="shared" si="43"/>
        <v>0.10752</v>
      </c>
      <c r="H110" s="232">
        <f t="shared" si="44"/>
        <v>6.1746922898434546E-3</v>
      </c>
      <c r="I110" s="173">
        <f t="shared" si="45"/>
        <v>0.61746922898434553</v>
      </c>
      <c r="J110" s="173">
        <f t="shared" si="46"/>
        <v>0.91409066666666672</v>
      </c>
      <c r="K110" s="206">
        <f t="shared" si="47"/>
        <v>6.0464865831323893</v>
      </c>
      <c r="L110" s="232">
        <f t="shared" si="48"/>
        <v>1.0010297644856061E-2</v>
      </c>
      <c r="M110" s="206">
        <f t="shared" si="49"/>
        <v>443.3415552745916</v>
      </c>
      <c r="Z110" s="229" t="str">
        <f t="shared" si="50"/>
        <v>20/3,2</v>
      </c>
    </row>
    <row r="111" spans="1:26" x14ac:dyDescent="0.2">
      <c r="A111" s="230" t="s">
        <v>371</v>
      </c>
      <c r="B111" s="157">
        <f>$B$108</f>
        <v>20</v>
      </c>
      <c r="C111" s="169">
        <v>3.6</v>
      </c>
      <c r="D111" s="231">
        <v>1.5</v>
      </c>
      <c r="E111" s="171">
        <f>(PI()/4*(B110^2-(B110-2*C111)^2))*10^-3</f>
        <v>0.18547963026794137</v>
      </c>
      <c r="F111" s="172"/>
      <c r="G111" s="172">
        <f t="shared" si="43"/>
        <v>0.11807999999999999</v>
      </c>
      <c r="H111" s="232">
        <f t="shared" si="44"/>
        <v>6.5363021706422537E-3</v>
      </c>
      <c r="I111" s="173">
        <f t="shared" si="45"/>
        <v>0.65363021706422542</v>
      </c>
      <c r="J111" s="173">
        <f t="shared" si="46"/>
        <v>0.9838079999999999</v>
      </c>
      <c r="K111" s="206">
        <f t="shared" si="47"/>
        <v>5.9363288318623324</v>
      </c>
      <c r="L111" s="232">
        <f t="shared" si="48"/>
        <v>1.0226753278157428E-2</v>
      </c>
      <c r="M111" s="206">
        <f t="shared" si="49"/>
        <v>422.48138005475533</v>
      </c>
      <c r="Z111" s="229" t="str">
        <f t="shared" si="50"/>
        <v>20/3,6</v>
      </c>
    </row>
    <row r="112" spans="1:26" x14ac:dyDescent="0.2">
      <c r="A112" s="233" t="s">
        <v>372</v>
      </c>
      <c r="B112" s="157">
        <f>$B$108</f>
        <v>20</v>
      </c>
      <c r="C112" s="184">
        <v>4</v>
      </c>
      <c r="D112" s="231">
        <v>1.6</v>
      </c>
      <c r="E112" s="171">
        <f>(PI()/4*(B111^2-(B111-2*C112)^2))*10^-3</f>
        <v>0.20106192982974677</v>
      </c>
      <c r="F112" s="172"/>
      <c r="G112" s="172">
        <f t="shared" si="43"/>
        <v>0.128</v>
      </c>
      <c r="H112" s="232">
        <f t="shared" si="44"/>
        <v>6.8361056142113904E-3</v>
      </c>
      <c r="I112" s="173">
        <f t="shared" si="45"/>
        <v>0.68361056142113896</v>
      </c>
      <c r="J112" s="173">
        <f t="shared" si="46"/>
        <v>1.0453333333333332</v>
      </c>
      <c r="K112" s="206">
        <f t="shared" si="47"/>
        <v>5.8309518948453007</v>
      </c>
      <c r="L112" s="232">
        <f t="shared" si="48"/>
        <v>1.0294370807283034E-2</v>
      </c>
      <c r="M112" s="206">
        <f t="shared" si="49"/>
        <v>402.12385965949352</v>
      </c>
      <c r="Z112" s="229" t="str">
        <f t="shared" si="50"/>
        <v>20/4,0</v>
      </c>
    </row>
    <row r="113" spans="1:26" x14ac:dyDescent="0.2">
      <c r="A113" s="234" t="s">
        <v>373</v>
      </c>
      <c r="B113" s="149">
        <v>21.3</v>
      </c>
      <c r="C113" s="195">
        <v>2.6</v>
      </c>
      <c r="D113" s="235">
        <v>1.2</v>
      </c>
      <c r="E113" s="197">
        <f>(PI()/4*(B113^2-(B113-2*C113)^2))*10^-3</f>
        <v>0.15274423481753577</v>
      </c>
      <c r="F113" s="198"/>
      <c r="G113" s="198">
        <f t="shared" si="43"/>
        <v>9.7240000000000021E-2</v>
      </c>
      <c r="H113" s="236">
        <f t="shared" si="44"/>
        <v>6.8057103125888276E-3</v>
      </c>
      <c r="I113" s="199">
        <f t="shared" si="45"/>
        <v>0.63903383216796505</v>
      </c>
      <c r="J113" s="199">
        <f t="shared" si="46"/>
        <v>0.91505266666666674</v>
      </c>
      <c r="K113" s="204">
        <f t="shared" si="47"/>
        <v>6.6750468163152235</v>
      </c>
      <c r="L113" s="236">
        <f t="shared" si="48"/>
        <v>1.1723304677834907E-2</v>
      </c>
      <c r="M113" s="204">
        <f t="shared" si="49"/>
        <v>549.29176751690738</v>
      </c>
      <c r="Z113" s="229" t="str">
        <f t="shared" si="50"/>
        <v>21,3/2,6</v>
      </c>
    </row>
    <row r="114" spans="1:26" x14ac:dyDescent="0.2">
      <c r="A114" s="230" t="s">
        <v>374</v>
      </c>
      <c r="B114" s="157">
        <f>$B$113</f>
        <v>21.3</v>
      </c>
      <c r="C114" s="169">
        <v>2.9</v>
      </c>
      <c r="D114" s="231">
        <v>1.3</v>
      </c>
      <c r="E114" s="171">
        <f>(PI()/4*(B113^2-(B113-2*C114)^2))*10^-3</f>
        <v>0.16763538399555139</v>
      </c>
      <c r="F114" s="172"/>
      <c r="G114" s="172">
        <f t="shared" si="43"/>
        <v>0.10672000000000002</v>
      </c>
      <c r="H114" s="232">
        <f t="shared" si="44"/>
        <v>7.2705561481170586E-3</v>
      </c>
      <c r="I114" s="173">
        <f t="shared" si="45"/>
        <v>0.68268132846169571</v>
      </c>
      <c r="J114" s="173">
        <f t="shared" si="46"/>
        <v>0.98995366666666673</v>
      </c>
      <c r="K114" s="206">
        <f t="shared" si="47"/>
        <v>6.5856852338993548</v>
      </c>
      <c r="L114" s="232">
        <f t="shared" si="48"/>
        <v>1.2256869661289008E-2</v>
      </c>
      <c r="M114" s="206">
        <f t="shared" si="49"/>
        <v>531.8088043996803</v>
      </c>
      <c r="Z114" s="229" t="str">
        <f t="shared" si="50"/>
        <v>21,3/2,9</v>
      </c>
    </row>
    <row r="115" spans="1:26" x14ac:dyDescent="0.2">
      <c r="A115" s="230" t="s">
        <v>375</v>
      </c>
      <c r="B115" s="157">
        <f>$B$113</f>
        <v>21.3</v>
      </c>
      <c r="C115" s="169">
        <v>3.2</v>
      </c>
      <c r="D115" s="231">
        <v>1.4</v>
      </c>
      <c r="E115" s="171">
        <f>(PI()/4*(B114^2-(B114-2*C115)^2))*10^-3</f>
        <v>0.18196104649592085</v>
      </c>
      <c r="F115" s="172"/>
      <c r="G115" s="172">
        <f t="shared" si="43"/>
        <v>0.11584000000000001</v>
      </c>
      <c r="H115" s="232">
        <f t="shared" si="44"/>
        <v>7.6844424448308576E-3</v>
      </c>
      <c r="I115" s="173">
        <f t="shared" si="45"/>
        <v>0.72154389153341392</v>
      </c>
      <c r="J115" s="173">
        <f t="shared" si="46"/>
        <v>1.059274666666667</v>
      </c>
      <c r="K115" s="206">
        <f t="shared" si="47"/>
        <v>6.4985575322528311</v>
      </c>
      <c r="L115" s="232">
        <f t="shared" si="48"/>
        <v>1.2664106547063009E-2</v>
      </c>
      <c r="M115" s="206">
        <f t="shared" si="49"/>
        <v>514.60858462127612</v>
      </c>
      <c r="Z115" s="229" t="str">
        <f t="shared" si="50"/>
        <v>21,3/3,2</v>
      </c>
    </row>
    <row r="116" spans="1:26" x14ac:dyDescent="0.2">
      <c r="A116" s="230" t="s">
        <v>376</v>
      </c>
      <c r="B116" s="157">
        <f>$B$113</f>
        <v>21.3</v>
      </c>
      <c r="C116" s="169">
        <v>3.6</v>
      </c>
      <c r="D116" s="231">
        <v>1.6</v>
      </c>
      <c r="E116" s="171">
        <f>(PI()/4*(B115^2-(B115-2*C116)^2))*10^-3</f>
        <v>0.20018228388674164</v>
      </c>
      <c r="F116" s="172"/>
      <c r="G116" s="172">
        <f t="shared" si="43"/>
        <v>0.12744000000000003</v>
      </c>
      <c r="H116" s="232">
        <f t="shared" si="44"/>
        <v>8.1636837647561834E-3</v>
      </c>
      <c r="I116" s="173">
        <f t="shared" si="45"/>
        <v>0.76654307650292797</v>
      </c>
      <c r="J116" s="173">
        <f t="shared" si="46"/>
        <v>1.1433960000000005</v>
      </c>
      <c r="K116" s="206">
        <f t="shared" si="47"/>
        <v>6.3860198872224014</v>
      </c>
      <c r="L116" s="232">
        <f t="shared" si="48"/>
        <v>1.3028842800752668E-2</v>
      </c>
      <c r="M116" s="206">
        <f t="shared" si="49"/>
        <v>492.11478122157308</v>
      </c>
      <c r="Z116" s="229" t="str">
        <f t="shared" si="50"/>
        <v>21,3/3,6</v>
      </c>
    </row>
    <row r="117" spans="1:26" x14ac:dyDescent="0.2">
      <c r="A117" s="230" t="s">
        <v>377</v>
      </c>
      <c r="B117" s="157">
        <f>$B$113</f>
        <v>21.3</v>
      </c>
      <c r="C117" s="184">
        <v>4</v>
      </c>
      <c r="D117" s="237">
        <v>1.7</v>
      </c>
      <c r="E117" s="186">
        <f>(PI()/4*(B116^2-(B116-2*C117)^2))*10^-3</f>
        <v>0.21739821162841375</v>
      </c>
      <c r="F117" s="187"/>
      <c r="G117" s="187">
        <f t="shared" si="43"/>
        <v>0.13840000000000005</v>
      </c>
      <c r="H117" s="238">
        <f t="shared" si="44"/>
        <v>8.5679352680403196E-3</v>
      </c>
      <c r="I117" s="188">
        <f t="shared" si="45"/>
        <v>0.80450096413524153</v>
      </c>
      <c r="J117" s="188">
        <f t="shared" si="46"/>
        <v>1.2184933333333334</v>
      </c>
      <c r="K117" s="193">
        <f t="shared" si="47"/>
        <v>6.2778380036442476</v>
      </c>
      <c r="L117" s="238">
        <f t="shared" si="48"/>
        <v>1.3211577653967549E-2</v>
      </c>
      <c r="M117" s="193">
        <f t="shared" si="49"/>
        <v>470.12363264644461</v>
      </c>
      <c r="Z117" s="229" t="str">
        <f t="shared" si="50"/>
        <v>21,3/4,0</v>
      </c>
    </row>
    <row r="118" spans="1:26" x14ac:dyDescent="0.2">
      <c r="A118" s="234" t="s">
        <v>378</v>
      </c>
      <c r="B118" s="149">
        <v>22</v>
      </c>
      <c r="C118" s="195">
        <v>2.6</v>
      </c>
      <c r="D118" s="235">
        <v>1.2</v>
      </c>
      <c r="E118" s="172">
        <f>(PI()/4*(B118^2-(B118-2*C118)^2))*10^-3</f>
        <v>0.15846193344706916</v>
      </c>
      <c r="F118" s="198"/>
      <c r="G118" s="198">
        <f t="shared" si="43"/>
        <v>0.10088</v>
      </c>
      <c r="H118" s="236">
        <f t="shared" si="44"/>
        <v>7.5887419927801424E-3</v>
      </c>
      <c r="I118" s="199">
        <f t="shared" si="45"/>
        <v>0.68988563570728567</v>
      </c>
      <c r="J118" s="199">
        <f t="shared" si="46"/>
        <v>0.98439466666666675</v>
      </c>
      <c r="K118" s="204">
        <f t="shared" si="47"/>
        <v>6.9202601107183828</v>
      </c>
      <c r="L118" s="232">
        <f t="shared" si="48"/>
        <v>1.3147629834994264E-2</v>
      </c>
      <c r="M118" s="206">
        <f t="shared" si="49"/>
        <v>591.1849055525272</v>
      </c>
      <c r="Z118" s="229" t="str">
        <f t="shared" si="50"/>
        <v>22/2,6</v>
      </c>
    </row>
    <row r="119" spans="1:26" x14ac:dyDescent="0.2">
      <c r="A119" s="230" t="s">
        <v>379</v>
      </c>
      <c r="B119" s="157">
        <f>$B$118</f>
        <v>22</v>
      </c>
      <c r="C119" s="169">
        <v>2.9</v>
      </c>
      <c r="D119" s="231">
        <v>1.4</v>
      </c>
      <c r="E119" s="171">
        <f>(PI()/4*(B118^2-(B118-2*C119)^2))*10^-3</f>
        <v>0.17401281708233865</v>
      </c>
      <c r="F119" s="172"/>
      <c r="G119" s="172">
        <f t="shared" si="43"/>
        <v>0.11078</v>
      </c>
      <c r="H119" s="232">
        <f t="shared" si="44"/>
        <v>8.1181329489338032E-3</v>
      </c>
      <c r="I119" s="173">
        <f t="shared" si="45"/>
        <v>0.73801208626670944</v>
      </c>
      <c r="J119" s="173">
        <f t="shared" si="46"/>
        <v>1.0660786666666671</v>
      </c>
      <c r="K119" s="206">
        <f t="shared" si="47"/>
        <v>6.8302635381074426</v>
      </c>
      <c r="L119" s="232">
        <f t="shared" si="48"/>
        <v>1.3778396156549232E-2</v>
      </c>
      <c r="M119" s="206">
        <f t="shared" si="49"/>
        <v>573.04220797804635</v>
      </c>
      <c r="Z119" s="229" t="str">
        <f t="shared" si="50"/>
        <v>22/2,9</v>
      </c>
    </row>
    <row r="120" spans="1:26" x14ac:dyDescent="0.2">
      <c r="A120" s="230" t="s">
        <v>380</v>
      </c>
      <c r="B120" s="157">
        <f>$B$118</f>
        <v>22</v>
      </c>
      <c r="C120" s="169">
        <v>3.2</v>
      </c>
      <c r="D120" s="231">
        <v>1.5</v>
      </c>
      <c r="E120" s="171">
        <f>(PI()/4*(B119^2-(B119-2*C120)^2))*10^-3</f>
        <v>0.18899821403996198</v>
      </c>
      <c r="F120" s="172"/>
      <c r="G120" s="172">
        <f t="shared" si="43"/>
        <v>0.12032000000000001</v>
      </c>
      <c r="H120" s="232">
        <f t="shared" si="44"/>
        <v>8.5918588102566699E-3</v>
      </c>
      <c r="I120" s="173">
        <f t="shared" si="45"/>
        <v>0.78107807365969739</v>
      </c>
      <c r="J120" s="173">
        <f t="shared" si="46"/>
        <v>1.1419306666666669</v>
      </c>
      <c r="K120" s="206">
        <f t="shared" si="47"/>
        <v>6.7424031324150286</v>
      </c>
      <c r="L120" s="232">
        <f t="shared" si="48"/>
        <v>1.4270808419106164E-2</v>
      </c>
      <c r="M120" s="206">
        <f t="shared" si="49"/>
        <v>555.1822537423883</v>
      </c>
      <c r="Z120" s="229" t="str">
        <f t="shared" si="50"/>
        <v>22/3,2</v>
      </c>
    </row>
    <row r="121" spans="1:26" x14ac:dyDescent="0.2">
      <c r="A121" s="230" t="s">
        <v>381</v>
      </c>
      <c r="B121" s="157">
        <f>$B$118</f>
        <v>22</v>
      </c>
      <c r="C121" s="169">
        <v>3.6</v>
      </c>
      <c r="D121" s="231">
        <v>1.6</v>
      </c>
      <c r="E121" s="171">
        <f>(PI()/4*(B120^2-(B120-2*C121)^2))*10^-3</f>
        <v>0.2080990973737879</v>
      </c>
      <c r="F121" s="172"/>
      <c r="G121" s="172">
        <f t="shared" si="43"/>
        <v>0.13248000000000001</v>
      </c>
      <c r="H121" s="232">
        <f t="shared" si="44"/>
        <v>9.1438743386042399E-3</v>
      </c>
      <c r="I121" s="173">
        <f t="shared" si="45"/>
        <v>0.83126130350947636</v>
      </c>
      <c r="J121" s="173">
        <f t="shared" si="46"/>
        <v>1.2343679999999999</v>
      </c>
      <c r="K121" s="206">
        <f t="shared" si="47"/>
        <v>6.6287253676706204</v>
      </c>
      <c r="L121" s="232">
        <f t="shared" si="48"/>
        <v>1.4731297266890918E-2</v>
      </c>
      <c r="M121" s="206">
        <f t="shared" si="49"/>
        <v>531.80880439968007</v>
      </c>
      <c r="Z121" s="229" t="str">
        <f t="shared" si="50"/>
        <v>22/3,6</v>
      </c>
    </row>
    <row r="122" spans="1:26" x14ac:dyDescent="0.2">
      <c r="A122" s="233" t="s">
        <v>382</v>
      </c>
      <c r="B122" s="157">
        <f>$B$118</f>
        <v>22</v>
      </c>
      <c r="C122" s="184">
        <v>4</v>
      </c>
      <c r="D122" s="237">
        <v>1.8</v>
      </c>
      <c r="E122" s="171">
        <f>(PI()/4*(B121^2-(B121-2*C122)^2))*10^-3</f>
        <v>0.22619467105846511</v>
      </c>
      <c r="F122" s="187"/>
      <c r="G122" s="187">
        <f t="shared" si="43"/>
        <v>0.14399999999999999</v>
      </c>
      <c r="H122" s="238">
        <f t="shared" si="44"/>
        <v>9.6132735199847656E-3</v>
      </c>
      <c r="I122" s="188">
        <f t="shared" si="45"/>
        <v>0.87393395636225157</v>
      </c>
      <c r="J122" s="188">
        <f t="shared" si="46"/>
        <v>1.3173333333333335</v>
      </c>
      <c r="K122" s="193">
        <f t="shared" si="47"/>
        <v>6.5192024052026483</v>
      </c>
      <c r="L122" s="232">
        <f t="shared" si="48"/>
        <v>1.4990537745601914E-2</v>
      </c>
      <c r="M122" s="206">
        <f t="shared" si="49"/>
        <v>508.93800988154646</v>
      </c>
      <c r="Z122" s="229" t="str">
        <f t="shared" si="50"/>
        <v>22/4,0</v>
      </c>
    </row>
    <row r="123" spans="1:26" x14ac:dyDescent="0.2">
      <c r="A123" s="230" t="s">
        <v>383</v>
      </c>
      <c r="B123" s="149">
        <v>25</v>
      </c>
      <c r="C123" s="195">
        <v>2.6</v>
      </c>
      <c r="D123" s="235">
        <v>1.4</v>
      </c>
      <c r="E123" s="197">
        <f>(PI()/4*(B123^2-(B123-2*C123)^2))*10^-3</f>
        <v>0.18296635614506954</v>
      </c>
      <c r="F123" s="198"/>
      <c r="G123" s="198">
        <f t="shared" si="43"/>
        <v>0.11647999999999999</v>
      </c>
      <c r="H123" s="236">
        <f t="shared" si="44"/>
        <v>1.1630256428361347E-2</v>
      </c>
      <c r="I123" s="199">
        <f t="shared" si="45"/>
        <v>0.93042051426890771</v>
      </c>
      <c r="J123" s="199">
        <f t="shared" si="46"/>
        <v>1.3104346666666666</v>
      </c>
      <c r="K123" s="204">
        <f t="shared" si="47"/>
        <v>7.9727661448207554</v>
      </c>
      <c r="L123" s="236">
        <f t="shared" si="48"/>
        <v>2.0564364544494416E-2</v>
      </c>
      <c r="M123" s="204">
        <f t="shared" si="49"/>
        <v>788.16276493260716</v>
      </c>
      <c r="Z123" s="229" t="str">
        <f t="shared" si="50"/>
        <v>25/2,6</v>
      </c>
    </row>
    <row r="124" spans="1:26" x14ac:dyDescent="0.2">
      <c r="A124" s="230" t="s">
        <v>384</v>
      </c>
      <c r="B124" s="157">
        <f>$B$123</f>
        <v>25</v>
      </c>
      <c r="C124" s="169">
        <v>2.9</v>
      </c>
      <c r="D124" s="231">
        <v>1.6</v>
      </c>
      <c r="E124" s="171">
        <f>(PI()/4*(B123^2-(B123-2*C124)^2))*10^-3</f>
        <v>0.20134467316856985</v>
      </c>
      <c r="F124" s="172"/>
      <c r="G124" s="172">
        <f t="shared" si="43"/>
        <v>0.12818000000000002</v>
      </c>
      <c r="H124" s="232">
        <f t="shared" si="44"/>
        <v>1.2504007565451109E-2</v>
      </c>
      <c r="I124" s="173">
        <f t="shared" si="45"/>
        <v>1.0003206052360889</v>
      </c>
      <c r="J124" s="173">
        <f t="shared" si="46"/>
        <v>1.4245186666666665</v>
      </c>
      <c r="K124" s="206">
        <f t="shared" si="47"/>
        <v>7.8805139426308992</v>
      </c>
      <c r="L124" s="232">
        <f t="shared" si="48"/>
        <v>2.1732864152719727E-2</v>
      </c>
      <c r="M124" s="206">
        <f t="shared" si="49"/>
        <v>767.19263396989561</v>
      </c>
      <c r="Z124" s="229" t="str">
        <f t="shared" si="50"/>
        <v>25/2,9</v>
      </c>
    </row>
    <row r="125" spans="1:26" x14ac:dyDescent="0.2">
      <c r="A125" s="230" t="s">
        <v>385</v>
      </c>
      <c r="B125" s="157">
        <f>$B$123</f>
        <v>25</v>
      </c>
      <c r="C125" s="169">
        <v>3.2</v>
      </c>
      <c r="D125" s="231">
        <v>1.7</v>
      </c>
      <c r="E125" s="171">
        <f>(PI()/4*(B124^2-(B124-2*C125)^2))*10^-3</f>
        <v>0.21915750351442395</v>
      </c>
      <c r="F125" s="172"/>
      <c r="G125" s="172">
        <f t="shared" si="43"/>
        <v>0.13951999999999998</v>
      </c>
      <c r="H125" s="232">
        <f t="shared" si="44"/>
        <v>1.3299573100772817E-2</v>
      </c>
      <c r="I125" s="173">
        <f t="shared" si="45"/>
        <v>1.0639658480618255</v>
      </c>
      <c r="J125" s="173">
        <f t="shared" si="46"/>
        <v>1.5316906666666668</v>
      </c>
      <c r="K125" s="206">
        <f t="shared" si="47"/>
        <v>7.7900577661529571</v>
      </c>
      <c r="L125" s="232">
        <f t="shared" si="48"/>
        <v>2.2705225809502474E-2</v>
      </c>
      <c r="M125" s="206">
        <f t="shared" si="49"/>
        <v>746.50524634600663</v>
      </c>
      <c r="Z125" s="229" t="str">
        <f t="shared" si="50"/>
        <v>25/3,2</v>
      </c>
    </row>
    <row r="126" spans="1:26" x14ac:dyDescent="0.2">
      <c r="A126" s="230" t="s">
        <v>386</v>
      </c>
      <c r="B126" s="157">
        <f>$B$123</f>
        <v>25</v>
      </c>
      <c r="C126" s="169">
        <v>3.6</v>
      </c>
      <c r="D126" s="231">
        <v>1.9</v>
      </c>
      <c r="E126" s="171">
        <f>(PI()/4*(B125^2-(B125-2*C126)^2))*10^-3</f>
        <v>0.24202829803255765</v>
      </c>
      <c r="F126" s="172"/>
      <c r="G126" s="172">
        <f t="shared" si="43"/>
        <v>0.15407999999999999</v>
      </c>
      <c r="H126" s="232">
        <f t="shared" si="44"/>
        <v>1.4246995763686507E-2</v>
      </c>
      <c r="I126" s="173">
        <f t="shared" si="45"/>
        <v>1.1397596610949206</v>
      </c>
      <c r="J126" s="173">
        <f t="shared" si="46"/>
        <v>1.6642079999999999</v>
      </c>
      <c r="K126" s="206">
        <f t="shared" si="47"/>
        <v>7.6723529637263175</v>
      </c>
      <c r="L126" s="232">
        <f t="shared" si="48"/>
        <v>2.3719605784535872E-2</v>
      </c>
      <c r="M126" s="206">
        <f t="shared" si="49"/>
        <v>719.36188581899069</v>
      </c>
      <c r="Z126" s="229" t="str">
        <f t="shared" si="50"/>
        <v>25/3,6</v>
      </c>
    </row>
    <row r="127" spans="1:26" x14ac:dyDescent="0.2">
      <c r="A127" s="230" t="s">
        <v>387</v>
      </c>
      <c r="B127" s="157">
        <f>$B$123</f>
        <v>25</v>
      </c>
      <c r="C127" s="184">
        <v>4</v>
      </c>
      <c r="D127" s="237">
        <v>2.1</v>
      </c>
      <c r="E127" s="186">
        <f>(PI()/4*(B126^2-(B126-2*C127)^2))*10^-3</f>
        <v>0.26389378290154264</v>
      </c>
      <c r="F127" s="187"/>
      <c r="G127" s="187">
        <f t="shared" si="43"/>
        <v>0.16800000000000001</v>
      </c>
      <c r="H127" s="238">
        <f t="shared" si="44"/>
        <v>1.5074932348250622E-2</v>
      </c>
      <c r="I127" s="188">
        <f t="shared" si="45"/>
        <v>1.20599458786005</v>
      </c>
      <c r="J127" s="188">
        <f t="shared" si="46"/>
        <v>1.7853333333333334</v>
      </c>
      <c r="K127" s="193">
        <f t="shared" si="47"/>
        <v>7.5581082289154873</v>
      </c>
      <c r="L127" s="238">
        <f t="shared" si="48"/>
        <v>2.4439203234511864E-2</v>
      </c>
      <c r="M127" s="193">
        <f t="shared" si="49"/>
        <v>692.72118011654936</v>
      </c>
      <c r="Z127" s="229" t="str">
        <f t="shared" si="50"/>
        <v>25/4,0</v>
      </c>
    </row>
    <row r="128" spans="1:26" x14ac:dyDescent="0.2">
      <c r="A128" s="234" t="s">
        <v>388</v>
      </c>
      <c r="B128" s="149">
        <v>26.9</v>
      </c>
      <c r="C128" s="195">
        <v>2.6</v>
      </c>
      <c r="D128" s="235">
        <v>1.6</v>
      </c>
      <c r="E128" s="172">
        <f>(PI()/4*(B128^2-(B128-2*C128)^2))*10^-3</f>
        <v>0.19848582385380306</v>
      </c>
      <c r="F128" s="198"/>
      <c r="G128" s="198">
        <f t="shared" si="43"/>
        <v>0.12635999999999994</v>
      </c>
      <c r="H128" s="236">
        <f t="shared" si="44"/>
        <v>1.4818207287085482E-2</v>
      </c>
      <c r="I128" s="199">
        <f t="shared" si="45"/>
        <v>1.1017254488539392</v>
      </c>
      <c r="J128" s="199">
        <f t="shared" si="46"/>
        <v>1.5411326666666663</v>
      </c>
      <c r="K128" s="204">
        <f t="shared" si="47"/>
        <v>8.6403848293927279</v>
      </c>
      <c r="L128" s="232">
        <f t="shared" si="48"/>
        <v>2.6468909175618976E-2</v>
      </c>
      <c r="M128" s="206">
        <f t="shared" si="49"/>
        <v>927.53952300911828</v>
      </c>
      <c r="Z128" s="229" t="str">
        <f t="shared" si="50"/>
        <v>26,9/2,6</v>
      </c>
    </row>
    <row r="129" spans="1:26" x14ac:dyDescent="0.2">
      <c r="A129" s="230" t="s">
        <v>389</v>
      </c>
      <c r="B129" s="157">
        <f>$B$128</f>
        <v>26.9</v>
      </c>
      <c r="C129" s="169">
        <v>2.9</v>
      </c>
      <c r="D129" s="231">
        <v>1.7</v>
      </c>
      <c r="E129" s="171">
        <f>(PI()/4*(B128^2-(B128-2*C129)^2))*10^-3</f>
        <v>0.21865484868984958</v>
      </c>
      <c r="F129" s="172"/>
      <c r="G129" s="172">
        <f t="shared" si="43"/>
        <v>0.13919999999999999</v>
      </c>
      <c r="H129" s="232">
        <f t="shared" si="44"/>
        <v>1.597301001535437E-2</v>
      </c>
      <c r="I129" s="173">
        <f t="shared" si="45"/>
        <v>1.1875843877586894</v>
      </c>
      <c r="J129" s="173">
        <f t="shared" si="46"/>
        <v>1.6785296666666667</v>
      </c>
      <c r="K129" s="206">
        <f t="shared" si="47"/>
        <v>8.5470023985020607</v>
      </c>
      <c r="L129" s="232">
        <f t="shared" si="48"/>
        <v>2.8091864575171755E-2</v>
      </c>
      <c r="M129" s="206">
        <f t="shared" si="49"/>
        <v>904.77868423386042</v>
      </c>
      <c r="Z129" s="229" t="str">
        <f t="shared" si="50"/>
        <v>26,9/2,9</v>
      </c>
    </row>
    <row r="130" spans="1:26" x14ac:dyDescent="0.2">
      <c r="A130" s="230" t="s">
        <v>390</v>
      </c>
      <c r="B130" s="157">
        <f>$B$128</f>
        <v>26.9</v>
      </c>
      <c r="C130" s="169">
        <v>3.2</v>
      </c>
      <c r="D130" s="231">
        <v>1.9</v>
      </c>
      <c r="E130" s="171">
        <f>(PI()/4*(B129^2-(B129-2*C130)^2))*10^-3</f>
        <v>0.23825838684824985</v>
      </c>
      <c r="F130" s="172"/>
      <c r="G130" s="172">
        <f t="shared" si="43"/>
        <v>0.15167999999999995</v>
      </c>
      <c r="H130" s="232">
        <f t="shared" si="44"/>
        <v>1.703338989876494E-2</v>
      </c>
      <c r="I130" s="173">
        <f t="shared" si="45"/>
        <v>1.2664230408003674</v>
      </c>
      <c r="J130" s="173">
        <f t="shared" si="46"/>
        <v>1.8083306666666663</v>
      </c>
      <c r="K130" s="206">
        <f t="shared" si="47"/>
        <v>8.4552498484669272</v>
      </c>
      <c r="L130" s="232">
        <f t="shared" si="48"/>
        <v>2.9476842689762126E-2</v>
      </c>
      <c r="M130" s="206">
        <f t="shared" si="49"/>
        <v>882.30058879742535</v>
      </c>
      <c r="Z130" s="229" t="str">
        <f t="shared" si="50"/>
        <v>26,9/3,2</v>
      </c>
    </row>
    <row r="131" spans="1:26" x14ac:dyDescent="0.2">
      <c r="A131" s="230" t="s">
        <v>391</v>
      </c>
      <c r="B131" s="157">
        <f>$B$128</f>
        <v>26.9</v>
      </c>
      <c r="C131" s="169">
        <v>3.6</v>
      </c>
      <c r="D131" s="231">
        <v>2.1</v>
      </c>
      <c r="E131" s="171">
        <f>(PI()/4*(B130^2-(B130-2*C131)^2))*10^-3</f>
        <v>0.26351679178311177</v>
      </c>
      <c r="F131" s="172"/>
      <c r="G131" s="172">
        <f t="shared" si="43"/>
        <v>0.16775999999999996</v>
      </c>
      <c r="H131" s="232">
        <f t="shared" si="44"/>
        <v>1.8309476089080335E-2</v>
      </c>
      <c r="I131" s="173">
        <f t="shared" si="45"/>
        <v>1.361299337478092</v>
      </c>
      <c r="J131" s="173">
        <f t="shared" si="46"/>
        <v>1.9699559999999996</v>
      </c>
      <c r="K131" s="206">
        <f t="shared" si="47"/>
        <v>8.3355413741400142</v>
      </c>
      <c r="L131" s="232">
        <f t="shared" si="48"/>
        <v>3.0978742606165531E-2</v>
      </c>
      <c r="M131" s="206">
        <f t="shared" si="49"/>
        <v>852.76961785368121</v>
      </c>
      <c r="Z131" s="229" t="str">
        <f t="shared" si="50"/>
        <v>26,9/3,6</v>
      </c>
    </row>
    <row r="132" spans="1:26" x14ac:dyDescent="0.2">
      <c r="A132" s="233" t="s">
        <v>392</v>
      </c>
      <c r="B132" s="157">
        <f>$B$128</f>
        <v>26.9</v>
      </c>
      <c r="C132" s="184">
        <v>4</v>
      </c>
      <c r="D132" s="237">
        <v>2.2999999999999998</v>
      </c>
      <c r="E132" s="186">
        <f>(PI()/4*(B131^2-(B131-2*C132)^2))*10^-3</f>
        <v>0.28776988706882506</v>
      </c>
      <c r="F132" s="187"/>
      <c r="G132" s="187">
        <f t="shared" si="43"/>
        <v>0.1832</v>
      </c>
      <c r="H132" s="238">
        <f t="shared" si="44"/>
        <v>1.9439215583857961E-2</v>
      </c>
      <c r="I132" s="188">
        <f t="shared" si="45"/>
        <v>1.4452948389485476</v>
      </c>
      <c r="J132" s="188">
        <f t="shared" si="46"/>
        <v>2.1189733333333334</v>
      </c>
      <c r="K132" s="193">
        <f t="shared" si="47"/>
        <v>8.2189567464490274</v>
      </c>
      <c r="L132" s="232">
        <f t="shared" si="48"/>
        <v>3.2117336508743134E-2</v>
      </c>
      <c r="M132" s="206">
        <f t="shared" si="49"/>
        <v>823.74130173451169</v>
      </c>
      <c r="Z132" s="229" t="str">
        <f t="shared" si="50"/>
        <v>26,9/4</v>
      </c>
    </row>
    <row r="133" spans="1:26" x14ac:dyDescent="0.2">
      <c r="A133" s="230" t="s">
        <v>393</v>
      </c>
      <c r="B133" s="149">
        <v>28</v>
      </c>
      <c r="C133" s="195">
        <v>2.6</v>
      </c>
      <c r="D133" s="235">
        <v>1.6</v>
      </c>
      <c r="E133" s="172">
        <f>(PI()/4*(B133^2-(B133-2*C133)^2))*10^-3</f>
        <v>0.20747077884306991</v>
      </c>
      <c r="F133" s="198"/>
      <c r="G133" s="198">
        <f t="shared" si="43"/>
        <v>0.13207999999999998</v>
      </c>
      <c r="H133" s="236">
        <f t="shared" si="44"/>
        <v>1.6906793767921768E-2</v>
      </c>
      <c r="I133" s="199">
        <f t="shared" si="45"/>
        <v>1.2076281262801263</v>
      </c>
      <c r="J133" s="199">
        <f t="shared" si="46"/>
        <v>1.6832746666666667</v>
      </c>
      <c r="K133" s="204">
        <f t="shared" si="47"/>
        <v>9.0271811768680053</v>
      </c>
      <c r="L133" s="236">
        <f t="shared" si="48"/>
        <v>3.0355686884207436E-2</v>
      </c>
      <c r="M133" s="204">
        <f t="shared" si="49"/>
        <v>1013.4149581949954</v>
      </c>
      <c r="Z133" s="229" t="str">
        <f t="shared" si="50"/>
        <v>28/2,6</v>
      </c>
    </row>
    <row r="134" spans="1:26" x14ac:dyDescent="0.2">
      <c r="A134" s="230" t="s">
        <v>394</v>
      </c>
      <c r="B134" s="157">
        <f>$B$133</f>
        <v>28</v>
      </c>
      <c r="C134" s="169">
        <v>2.9</v>
      </c>
      <c r="D134" s="231">
        <v>1.8</v>
      </c>
      <c r="E134" s="171">
        <f>(PI()/4*(B133^2-(B133-2*C134)^2))*10^-3</f>
        <v>0.22867652925480106</v>
      </c>
      <c r="F134" s="172"/>
      <c r="G134" s="172">
        <f t="shared" si="43"/>
        <v>0.14558000000000001</v>
      </c>
      <c r="H134" s="232">
        <f t="shared" si="44"/>
        <v>1.824895872585626E-2</v>
      </c>
      <c r="I134" s="173">
        <f t="shared" si="45"/>
        <v>1.3034970518468758</v>
      </c>
      <c r="J134" s="173">
        <f t="shared" si="46"/>
        <v>1.8351586666666664</v>
      </c>
      <c r="K134" s="206">
        <f t="shared" si="47"/>
        <v>8.9332245018246343</v>
      </c>
      <c r="L134" s="232">
        <f t="shared" si="48"/>
        <v>3.2286779954598332E-2</v>
      </c>
      <c r="M134" s="206">
        <f t="shared" si="49"/>
        <v>989.61739384405291</v>
      </c>
      <c r="Z134" s="229" t="str">
        <f t="shared" si="50"/>
        <v>28/2,9</v>
      </c>
    </row>
    <row r="135" spans="1:26" x14ac:dyDescent="0.2">
      <c r="A135" s="230" t="s">
        <v>395</v>
      </c>
      <c r="B135" s="157">
        <f>$B$133</f>
        <v>28</v>
      </c>
      <c r="C135" s="169">
        <v>3.2</v>
      </c>
      <c r="D135" s="231">
        <v>2</v>
      </c>
      <c r="E135" s="171">
        <f>(PI()/4*(B134^2-(B134-2*C135)^2))*10^-3</f>
        <v>0.24931679298888595</v>
      </c>
      <c r="F135" s="172"/>
      <c r="G135" s="172">
        <f t="shared" si="43"/>
        <v>0.15871999999999997</v>
      </c>
      <c r="H135" s="232">
        <f t="shared" si="44"/>
        <v>1.9486600540011327E-2</v>
      </c>
      <c r="I135" s="173">
        <f t="shared" si="45"/>
        <v>1.3919000385722378</v>
      </c>
      <c r="J135" s="173">
        <f t="shared" si="46"/>
        <v>1.9790506666666667</v>
      </c>
      <c r="K135" s="206">
        <f t="shared" si="47"/>
        <v>8.8408144421201378</v>
      </c>
      <c r="L135" s="232">
        <f t="shared" si="48"/>
        <v>3.3953812936831564E-2</v>
      </c>
      <c r="M135" s="206">
        <f t="shared" si="49"/>
        <v>966.10257283193334</v>
      </c>
      <c r="Z135" s="229" t="str">
        <f t="shared" si="50"/>
        <v>28/3,2</v>
      </c>
    </row>
    <row r="136" spans="1:26" x14ac:dyDescent="0.2">
      <c r="A136" s="230" t="s">
        <v>396</v>
      </c>
      <c r="B136" s="157">
        <f>$B$133</f>
        <v>28</v>
      </c>
      <c r="C136" s="169">
        <v>3.6</v>
      </c>
      <c r="D136" s="231">
        <v>2.2000000000000002</v>
      </c>
      <c r="E136" s="171">
        <f>(PI()/4*(B135^2-(B135-2*C136)^2))*10^-3</f>
        <v>0.27595749869132735</v>
      </c>
      <c r="F136" s="172"/>
      <c r="G136" s="172">
        <f t="shared" si="43"/>
        <v>0.17567999999999995</v>
      </c>
      <c r="H136" s="232">
        <f t="shared" si="44"/>
        <v>2.0983808200488535E-2</v>
      </c>
      <c r="I136" s="173">
        <f t="shared" si="45"/>
        <v>1.4988434428920383</v>
      </c>
      <c r="J136" s="173">
        <f t="shared" si="46"/>
        <v>2.1588479999999994</v>
      </c>
      <c r="K136" s="206">
        <f t="shared" si="47"/>
        <v>8.7200917426366562</v>
      </c>
      <c r="L136" s="232">
        <f t="shared" si="48"/>
        <v>3.5792633720260668E-2</v>
      </c>
      <c r="M136" s="206">
        <f t="shared" si="49"/>
        <v>935.18930112060946</v>
      </c>
      <c r="Z136" s="229" t="str">
        <f t="shared" si="50"/>
        <v>28/3,6</v>
      </c>
    </row>
    <row r="137" spans="1:26" x14ac:dyDescent="0.2">
      <c r="A137" s="230" t="s">
        <v>397</v>
      </c>
      <c r="B137" s="157">
        <f>$B$133</f>
        <v>28</v>
      </c>
      <c r="C137" s="184">
        <v>4</v>
      </c>
      <c r="D137" s="237">
        <v>2.4</v>
      </c>
      <c r="E137" s="186">
        <f>(PI()/4*(B136^2-(B136-2*C137)^2))*10^-3</f>
        <v>0.30159289474462014</v>
      </c>
      <c r="F137" s="187"/>
      <c r="G137" s="187">
        <f t="shared" si="43"/>
        <v>0.192</v>
      </c>
      <c r="H137" s="238">
        <f t="shared" si="44"/>
        <v>2.2317874211101891E-2</v>
      </c>
      <c r="I137" s="188">
        <f t="shared" si="45"/>
        <v>1.5941338722215637</v>
      </c>
      <c r="J137" s="188">
        <f t="shared" si="46"/>
        <v>2.325333333333333</v>
      </c>
      <c r="K137" s="193">
        <f t="shared" si="47"/>
        <v>8.6023252670426267</v>
      </c>
      <c r="L137" s="238">
        <f t="shared" si="48"/>
        <v>3.7225180151335968E-2</v>
      </c>
      <c r="M137" s="193">
        <f t="shared" si="49"/>
        <v>904.77868423386042</v>
      </c>
      <c r="Z137" s="229" t="str">
        <f t="shared" si="50"/>
        <v>28/4,0</v>
      </c>
    </row>
    <row r="138" spans="1:26" x14ac:dyDescent="0.2">
      <c r="A138" s="234" t="s">
        <v>398</v>
      </c>
      <c r="B138" s="149">
        <v>31.8</v>
      </c>
      <c r="C138" s="195">
        <v>2.6</v>
      </c>
      <c r="D138" s="235">
        <v>1.6</v>
      </c>
      <c r="E138" s="172">
        <f>(PI()/4*(B138^2-(B138-2*C138)^2))*10^-3</f>
        <v>0.23850971426053708</v>
      </c>
      <c r="F138" s="198"/>
      <c r="G138" s="198">
        <f t="shared" si="43"/>
        <v>0.15183999999999997</v>
      </c>
      <c r="H138" s="236">
        <f t="shared" si="44"/>
        <v>2.5621906054438193E-2</v>
      </c>
      <c r="I138" s="199">
        <f t="shared" si="45"/>
        <v>1.6114406323546031</v>
      </c>
      <c r="J138" s="199">
        <f t="shared" si="46"/>
        <v>2.2227226666666664</v>
      </c>
      <c r="K138" s="204">
        <f t="shared" si="47"/>
        <v>10.364603224436525</v>
      </c>
      <c r="L138" s="232">
        <f t="shared" si="48"/>
        <v>4.6683941389932752E-2</v>
      </c>
      <c r="M138" s="206">
        <f t="shared" si="49"/>
        <v>1339.3237800784007</v>
      </c>
      <c r="Z138" s="229" t="str">
        <f t="shared" si="50"/>
        <v>31,8/2,6</v>
      </c>
    </row>
    <row r="139" spans="1:26" x14ac:dyDescent="0.2">
      <c r="A139" s="230" t="s">
        <v>399</v>
      </c>
      <c r="B139" s="157">
        <f t="shared" ref="B139:B144" si="51">$B$138</f>
        <v>31.8</v>
      </c>
      <c r="C139" s="169">
        <v>2.9</v>
      </c>
      <c r="D139" s="231">
        <v>1.8</v>
      </c>
      <c r="E139" s="171">
        <f>(PI()/4*(B138^2-(B138-2*C139)^2))*10^-3</f>
        <v>0.26329688029736059</v>
      </c>
      <c r="F139" s="172"/>
      <c r="G139" s="172">
        <f t="shared" si="43"/>
        <v>0.16762000000000002</v>
      </c>
      <c r="H139" s="232">
        <f t="shared" si="44"/>
        <v>2.776531426955741E-2</v>
      </c>
      <c r="I139" s="173">
        <f t="shared" si="45"/>
        <v>1.7462461804753089</v>
      </c>
      <c r="J139" s="173">
        <f t="shared" si="46"/>
        <v>2.4302386666666664</v>
      </c>
      <c r="K139" s="206">
        <f t="shared" si="47"/>
        <v>10.26900676794012</v>
      </c>
      <c r="L139" s="232">
        <f t="shared" si="48"/>
        <v>4.9963416789797814E-2</v>
      </c>
      <c r="M139" s="206">
        <f t="shared" si="49"/>
        <v>1311.9448001023659</v>
      </c>
      <c r="Z139" s="229" t="str">
        <f t="shared" si="50"/>
        <v>31,8/2,9</v>
      </c>
    </row>
    <row r="140" spans="1:26" x14ac:dyDescent="0.2">
      <c r="A140" s="230" t="s">
        <v>400</v>
      </c>
      <c r="B140" s="157">
        <f t="shared" si="51"/>
        <v>31.8</v>
      </c>
      <c r="C140" s="169">
        <v>3.2</v>
      </c>
      <c r="D140" s="231">
        <v>2</v>
      </c>
      <c r="E140" s="171">
        <f>(PI()/4*(B139^2-(B139-2*C140)^2))*10^-3</f>
        <v>0.28751855965653789</v>
      </c>
      <c r="F140" s="172"/>
      <c r="G140" s="172">
        <f t="shared" si="43"/>
        <v>0.18304000000000001</v>
      </c>
      <c r="H140" s="232">
        <f t="shared" si="44"/>
        <v>2.9765358888443082E-2</v>
      </c>
      <c r="I140" s="173">
        <f t="shared" si="45"/>
        <v>1.8720351502165462</v>
      </c>
      <c r="J140" s="173">
        <f t="shared" si="46"/>
        <v>2.628394666666666</v>
      </c>
      <c r="K140" s="206">
        <f t="shared" si="47"/>
        <v>10.174723583468987</v>
      </c>
      <c r="L140" s="232">
        <f t="shared" si="48"/>
        <v>5.2878225457708532E-2</v>
      </c>
      <c r="M140" s="206">
        <f t="shared" si="49"/>
        <v>1284.8485634651536</v>
      </c>
      <c r="Z140" s="229" t="str">
        <f t="shared" si="50"/>
        <v>31,8/3,2</v>
      </c>
    </row>
    <row r="141" spans="1:26" x14ac:dyDescent="0.2">
      <c r="A141" s="230" t="s">
        <v>401</v>
      </c>
      <c r="B141" s="157">
        <f t="shared" si="51"/>
        <v>31.8</v>
      </c>
      <c r="C141" s="169">
        <v>3.6</v>
      </c>
      <c r="D141" s="231">
        <v>2.2000000000000002</v>
      </c>
      <c r="E141" s="171">
        <f>(PI()/4*(B140^2-(B140-2*C141)^2))*10^-3</f>
        <v>0.3189344861924357</v>
      </c>
      <c r="F141" s="172"/>
      <c r="G141" s="172">
        <f t="shared" si="43"/>
        <v>0.20303999999999994</v>
      </c>
      <c r="H141" s="232">
        <f t="shared" si="44"/>
        <v>3.2220356467590812E-2</v>
      </c>
      <c r="I141" s="173">
        <f t="shared" si="45"/>
        <v>2.0264375136849573</v>
      </c>
      <c r="J141" s="173">
        <f t="shared" si="46"/>
        <v>2.8784159999999996</v>
      </c>
      <c r="K141" s="206">
        <f t="shared" si="47"/>
        <v>10.051119340650571</v>
      </c>
      <c r="L141" s="232">
        <f t="shared" si="48"/>
        <v>5.6229172913134978E-2</v>
      </c>
      <c r="M141" s="206">
        <f t="shared" si="49"/>
        <v>1249.1600709203735</v>
      </c>
      <c r="Z141" s="229" t="str">
        <f t="shared" si="50"/>
        <v>31,8/3,6</v>
      </c>
    </row>
    <row r="142" spans="1:26" x14ac:dyDescent="0.2">
      <c r="A142" s="230" t="s">
        <v>402</v>
      </c>
      <c r="B142" s="157">
        <f t="shared" si="51"/>
        <v>31.8</v>
      </c>
      <c r="C142" s="169">
        <v>4</v>
      </c>
      <c r="D142" s="231">
        <v>2</v>
      </c>
      <c r="E142" s="171">
        <f>(PI()/4*(B141^2-(B141-2*C142)^2))*10^-3</f>
        <v>0.34934510307918498</v>
      </c>
      <c r="F142" s="172"/>
      <c r="G142" s="172">
        <f t="shared" si="43"/>
        <v>0.22239999999999999</v>
      </c>
      <c r="H142" s="232">
        <f t="shared" si="44"/>
        <v>3.444717388912303E-2</v>
      </c>
      <c r="I142" s="173">
        <f t="shared" si="45"/>
        <v>2.1664889238442155</v>
      </c>
      <c r="J142" s="173">
        <f t="shared" si="46"/>
        <v>3.1126933333333326</v>
      </c>
      <c r="K142" s="206">
        <f t="shared" si="47"/>
        <v>9.9300050352454488</v>
      </c>
      <c r="L142" s="232">
        <f t="shared" si="48"/>
        <v>5.90067827915986E-2</v>
      </c>
      <c r="M142" s="206">
        <f t="shared" si="49"/>
        <v>1213.9742332001679</v>
      </c>
      <c r="Z142" s="229" t="str">
        <f t="shared" si="50"/>
        <v>31,8/4,0</v>
      </c>
    </row>
    <row r="143" spans="1:26" x14ac:dyDescent="0.2">
      <c r="A143" s="230" t="s">
        <v>403</v>
      </c>
      <c r="B143" s="157">
        <f t="shared" si="51"/>
        <v>31.8</v>
      </c>
      <c r="C143" s="169">
        <v>4.5</v>
      </c>
      <c r="D143" s="231">
        <v>2.2000000000000002</v>
      </c>
      <c r="E143" s="171">
        <f>(PI()/4*(B142^2-(B142-2*C143)^2))*10^-3</f>
        <v>0.38594465749350604</v>
      </c>
      <c r="F143" s="172"/>
      <c r="G143" s="172">
        <f t="shared" si="43"/>
        <v>0.24569999999999997</v>
      </c>
      <c r="H143" s="232">
        <f t="shared" si="44"/>
        <v>3.6932009137197325E-2</v>
      </c>
      <c r="I143" s="173">
        <f t="shared" si="45"/>
        <v>2.3227678702639829</v>
      </c>
      <c r="J143" s="173">
        <f t="shared" si="46"/>
        <v>3.3841799999999993</v>
      </c>
      <c r="K143" s="206">
        <f t="shared" si="47"/>
        <v>9.7822543414082208</v>
      </c>
      <c r="L143" s="232">
        <f t="shared" si="48"/>
        <v>6.1734205505385616E-2</v>
      </c>
      <c r="M143" s="206">
        <f t="shared" si="49"/>
        <v>1170.6987943969687</v>
      </c>
      <c r="Z143" s="229" t="str">
        <f t="shared" si="50"/>
        <v>31,8/4,5</v>
      </c>
    </row>
    <row r="144" spans="1:26" x14ac:dyDescent="0.2">
      <c r="A144" s="233" t="s">
        <v>404</v>
      </c>
      <c r="B144" s="157">
        <f t="shared" si="51"/>
        <v>31.8</v>
      </c>
      <c r="C144" s="184">
        <v>5</v>
      </c>
      <c r="D144" s="237">
        <v>2.4</v>
      </c>
      <c r="E144" s="186">
        <f>(PI()/4*(B141^2-(B141-2*C144)^2))*10^-3</f>
        <v>0.4209734155810323</v>
      </c>
      <c r="F144" s="187"/>
      <c r="G144" s="187">
        <f t="shared" si="43"/>
        <v>0.26800000000000002</v>
      </c>
      <c r="H144" s="238">
        <f t="shared" si="44"/>
        <v>3.9110535174555802E-2</v>
      </c>
      <c r="I144" s="188">
        <f t="shared" si="45"/>
        <v>2.4597820864500504</v>
      </c>
      <c r="J144" s="188">
        <f t="shared" si="46"/>
        <v>3.6328666666666662</v>
      </c>
      <c r="K144" s="193">
        <f t="shared" si="47"/>
        <v>9.6387239819386874</v>
      </c>
      <c r="L144" s="232">
        <f t="shared" si="48"/>
        <v>6.3704768498313469E-2</v>
      </c>
      <c r="M144" s="206">
        <f t="shared" si="49"/>
        <v>1128.2087537571665</v>
      </c>
      <c r="Z144" s="229" t="str">
        <f t="shared" si="50"/>
        <v>31,8/5,0</v>
      </c>
    </row>
    <row r="145" spans="1:26" x14ac:dyDescent="0.2">
      <c r="A145" s="230" t="s">
        <v>405</v>
      </c>
      <c r="B145" s="149">
        <v>33.700000000000003</v>
      </c>
      <c r="C145" s="195">
        <v>2.6</v>
      </c>
      <c r="D145" s="235">
        <v>2</v>
      </c>
      <c r="E145" s="172">
        <f>(PI()/4*(B145^2-(B145-2*C145)^2))*10^-3</f>
        <v>0.25402918196927071</v>
      </c>
      <c r="F145" s="198"/>
      <c r="G145" s="198">
        <f t="shared" si="43"/>
        <v>0.16172000000000003</v>
      </c>
      <c r="H145" s="236">
        <f t="shared" si="44"/>
        <v>3.0927100295326328E-2</v>
      </c>
      <c r="I145" s="199">
        <f t="shared" si="45"/>
        <v>1.8354362193072005</v>
      </c>
      <c r="J145" s="199">
        <f t="shared" si="46"/>
        <v>2.5206046666666677</v>
      </c>
      <c r="K145" s="204">
        <f t="shared" si="47"/>
        <v>11.033868315328039</v>
      </c>
      <c r="L145" s="236">
        <f t="shared" si="48"/>
        <v>5.668587889003484E-2</v>
      </c>
      <c r="M145" s="204">
        <f t="shared" si="49"/>
        <v>1519.289915239292</v>
      </c>
      <c r="Z145" s="229" t="str">
        <f t="shared" si="50"/>
        <v>33,7/2,6</v>
      </c>
    </row>
    <row r="146" spans="1:26" x14ac:dyDescent="0.2">
      <c r="A146" s="230" t="s">
        <v>406</v>
      </c>
      <c r="B146" s="157">
        <f t="shared" ref="B146:B151" si="52">$B$145</f>
        <v>33.700000000000003</v>
      </c>
      <c r="C146" s="169">
        <v>2.9</v>
      </c>
      <c r="D146" s="231">
        <v>2.2000000000000002</v>
      </c>
      <c r="E146" s="171">
        <f t="shared" ref="E146:E151" si="53">(PI()/4*(B145^2-(B145-2*C146)^2))*10^-3</f>
        <v>0.28060705581864048</v>
      </c>
      <c r="F146" s="172"/>
      <c r="G146" s="172">
        <f t="shared" si="43"/>
        <v>0.1786400000000001</v>
      </c>
      <c r="H146" s="232">
        <f t="shared" si="44"/>
        <v>3.3569372846403739E-2</v>
      </c>
      <c r="I146" s="173">
        <f t="shared" si="45"/>
        <v>1.992247646670845</v>
      </c>
      <c r="J146" s="173">
        <f t="shared" si="46"/>
        <v>2.7591856666666668</v>
      </c>
      <c r="K146" s="206">
        <f t="shared" si="47"/>
        <v>10.937607142332368</v>
      </c>
      <c r="L146" s="232">
        <f t="shared" si="48"/>
        <v>6.0822020659490265E-2</v>
      </c>
      <c r="M146" s="206">
        <f t="shared" si="49"/>
        <v>1490.1202274507109</v>
      </c>
      <c r="Z146" s="229" t="str">
        <f t="shared" si="50"/>
        <v>33,7/2,9</v>
      </c>
    </row>
    <row r="147" spans="1:26" x14ac:dyDescent="0.2">
      <c r="A147" s="230" t="s">
        <v>407</v>
      </c>
      <c r="B147" s="157">
        <f t="shared" si="52"/>
        <v>33.700000000000003</v>
      </c>
      <c r="C147" s="169">
        <v>3.2</v>
      </c>
      <c r="D147" s="231">
        <v>2.4</v>
      </c>
      <c r="E147" s="171">
        <f t="shared" si="53"/>
        <v>0.30661944299036392</v>
      </c>
      <c r="F147" s="172"/>
      <c r="G147" s="172">
        <f t="shared" si="43"/>
        <v>0.19520000000000007</v>
      </c>
      <c r="H147" s="232">
        <f t="shared" si="44"/>
        <v>3.6046564992250917E-2</v>
      </c>
      <c r="I147" s="173">
        <f t="shared" si="45"/>
        <v>2.1392620173442682</v>
      </c>
      <c r="J147" s="173">
        <f t="shared" si="46"/>
        <v>2.9877226666666674</v>
      </c>
      <c r="K147" s="206">
        <f t="shared" si="47"/>
        <v>10.842566578075505</v>
      </c>
      <c r="L147" s="232">
        <f t="shared" si="48"/>
        <v>6.4537080665240901E-2</v>
      </c>
      <c r="M147" s="206">
        <f t="shared" si="49"/>
        <v>1461.233283000953</v>
      </c>
      <c r="Z147" s="229" t="str">
        <f t="shared" si="50"/>
        <v>33,7/3,2</v>
      </c>
    </row>
    <row r="148" spans="1:26" x14ac:dyDescent="0.2">
      <c r="A148" s="230" t="s">
        <v>408</v>
      </c>
      <c r="B148" s="157">
        <f t="shared" si="52"/>
        <v>33.700000000000003</v>
      </c>
      <c r="C148" s="169">
        <v>3.6</v>
      </c>
      <c r="D148" s="231">
        <v>2.7</v>
      </c>
      <c r="E148" s="171">
        <f t="shared" si="53"/>
        <v>0.34042297994299003</v>
      </c>
      <c r="F148" s="172"/>
      <c r="G148" s="172">
        <f t="shared" si="43"/>
        <v>0.21672000000000002</v>
      </c>
      <c r="H148" s="232">
        <f t="shared" si="44"/>
        <v>3.9104813234776208E-2</v>
      </c>
      <c r="I148" s="173">
        <f t="shared" si="45"/>
        <v>2.3207604293635726</v>
      </c>
      <c r="J148" s="173">
        <f t="shared" si="46"/>
        <v>3.2771880000000015</v>
      </c>
      <c r="K148" s="206">
        <f t="shared" si="47"/>
        <v>10.717800613931947</v>
      </c>
      <c r="L148" s="232">
        <f t="shared" si="48"/>
        <v>6.8869743205862505E-2</v>
      </c>
      <c r="M148" s="206">
        <f t="shared" si="49"/>
        <v>1423.1571800394445</v>
      </c>
      <c r="Z148" s="229" t="str">
        <f t="shared" si="50"/>
        <v>33,7/3,6</v>
      </c>
    </row>
    <row r="149" spans="1:26" x14ac:dyDescent="0.2">
      <c r="A149" s="230" t="s">
        <v>409</v>
      </c>
      <c r="B149" s="157">
        <f t="shared" si="52"/>
        <v>33.700000000000003</v>
      </c>
      <c r="C149" s="169">
        <v>4</v>
      </c>
      <c r="D149" s="231">
        <v>2.9</v>
      </c>
      <c r="E149" s="171">
        <f t="shared" si="53"/>
        <v>0.37322120724646757</v>
      </c>
      <c r="F149" s="172"/>
      <c r="G149" s="172">
        <f t="shared" si="43"/>
        <v>0.23760000000000009</v>
      </c>
      <c r="H149" s="232">
        <f t="shared" si="44"/>
        <v>4.189827925199751E-2</v>
      </c>
      <c r="I149" s="173">
        <f t="shared" si="45"/>
        <v>2.4865447627298227</v>
      </c>
      <c r="J149" s="173">
        <f t="shared" si="46"/>
        <v>3.5496933333333347</v>
      </c>
      <c r="K149" s="206">
        <f t="shared" si="47"/>
        <v>10.5953409572321</v>
      </c>
      <c r="L149" s="232">
        <f t="shared" si="48"/>
        <v>7.2534691636432364E-2</v>
      </c>
      <c r="M149" s="206">
        <f t="shared" si="49"/>
        <v>1385.5837319025106</v>
      </c>
      <c r="Z149" s="229" t="str">
        <f t="shared" si="50"/>
        <v>33,7/4,0</v>
      </c>
    </row>
    <row r="150" spans="1:26" x14ac:dyDescent="0.2">
      <c r="A150" s="230" t="s">
        <v>410</v>
      </c>
      <c r="B150" s="157">
        <f t="shared" si="52"/>
        <v>33.700000000000003</v>
      </c>
      <c r="C150" s="169">
        <v>4.5</v>
      </c>
      <c r="D150" s="231">
        <v>3.2</v>
      </c>
      <c r="E150" s="171">
        <f t="shared" si="53"/>
        <v>0.41280527468169892</v>
      </c>
      <c r="F150" s="172"/>
      <c r="G150" s="172">
        <f t="shared" si="43"/>
        <v>0.26280000000000009</v>
      </c>
      <c r="H150" s="232">
        <f t="shared" si="44"/>
        <v>4.5041699527113524E-2</v>
      </c>
      <c r="I150" s="173">
        <f t="shared" si="45"/>
        <v>2.6730978947841857</v>
      </c>
      <c r="J150" s="173">
        <f t="shared" si="46"/>
        <v>3.8672550000000006</v>
      </c>
      <c r="K150" s="206">
        <f t="shared" si="47"/>
        <v>10.445633058843299</v>
      </c>
      <c r="L150" s="232">
        <f t="shared" si="48"/>
        <v>7.6243688802777682E-2</v>
      </c>
      <c r="M150" s="206">
        <f t="shared" si="49"/>
        <v>1339.3237800784009</v>
      </c>
      <c r="Z150" s="229" t="str">
        <f t="shared" si="50"/>
        <v>33,7/4,5</v>
      </c>
    </row>
    <row r="151" spans="1:26" x14ac:dyDescent="0.2">
      <c r="A151" s="230" t="s">
        <v>411</v>
      </c>
      <c r="B151" s="157">
        <f t="shared" si="52"/>
        <v>33.700000000000003</v>
      </c>
      <c r="C151" s="184">
        <v>5</v>
      </c>
      <c r="D151" s="231">
        <v>3.5</v>
      </c>
      <c r="E151" s="171">
        <f t="shared" si="53"/>
        <v>0.45081854579013536</v>
      </c>
      <c r="F151" s="172"/>
      <c r="G151" s="172">
        <f t="shared" si="43"/>
        <v>0.28700000000000003</v>
      </c>
      <c r="H151" s="232">
        <f t="shared" si="44"/>
        <v>4.7825648953328762E-2</v>
      </c>
      <c r="I151" s="173">
        <f t="shared" si="45"/>
        <v>2.8383174453014099</v>
      </c>
      <c r="J151" s="173">
        <f t="shared" si="46"/>
        <v>4.1601166666666689</v>
      </c>
      <c r="K151" s="206">
        <f t="shared" si="47"/>
        <v>10.299817959556373</v>
      </c>
      <c r="L151" s="238">
        <f t="shared" si="48"/>
        <v>7.9060138672699259E-2</v>
      </c>
      <c r="M151" s="193">
        <f t="shared" si="49"/>
        <v>1293.8492264176887</v>
      </c>
      <c r="Z151" s="229" t="str">
        <f t="shared" si="50"/>
        <v>33,7/5,0</v>
      </c>
    </row>
    <row r="152" spans="1:26" x14ac:dyDescent="0.2">
      <c r="A152" s="234" t="s">
        <v>412</v>
      </c>
      <c r="B152" s="149">
        <v>35</v>
      </c>
      <c r="C152" s="195">
        <v>2.6</v>
      </c>
      <c r="D152" s="235">
        <v>2.1</v>
      </c>
      <c r="E152" s="197">
        <f>(PI()/4*(B152^2-(B152-2*C152)^2))*10^-3</f>
        <v>0.2646477651384041</v>
      </c>
      <c r="F152" s="198"/>
      <c r="G152" s="198">
        <f t="shared" si="43"/>
        <v>0.16847999999999996</v>
      </c>
      <c r="H152" s="236">
        <f t="shared" si="44"/>
        <v>3.4950707103003339E-2</v>
      </c>
      <c r="I152" s="199">
        <f t="shared" si="45"/>
        <v>1.9971832630287625</v>
      </c>
      <c r="J152" s="199">
        <f t="shared" si="46"/>
        <v>2.7352346666666669</v>
      </c>
      <c r="K152" s="204">
        <f t="shared" si="47"/>
        <v>11.491953706833316</v>
      </c>
      <c r="L152" s="236">
        <f t="shared" si="48"/>
        <v>6.4294707635619938E-2</v>
      </c>
      <c r="M152" s="204">
        <f t="shared" si="49"/>
        <v>1648.9591520162105</v>
      </c>
      <c r="Z152" s="229" t="str">
        <f t="shared" si="50"/>
        <v>35/2,6</v>
      </c>
    </row>
    <row r="153" spans="1:26" x14ac:dyDescent="0.2">
      <c r="A153" s="230" t="s">
        <v>413</v>
      </c>
      <c r="B153" s="157">
        <f t="shared" ref="B153:B158" si="54">$B$152</f>
        <v>35</v>
      </c>
      <c r="C153" s="169">
        <v>2.9</v>
      </c>
      <c r="D153" s="231">
        <v>2.2999999999999998</v>
      </c>
      <c r="E153" s="171">
        <f t="shared" ref="E153:E158" si="55">(PI()/4*(B152^2-(B152-2*C153)^2))*10^-3</f>
        <v>0.29245086012267391</v>
      </c>
      <c r="F153" s="172"/>
      <c r="G153" s="172">
        <f t="shared" si="43"/>
        <v>0.18618000000000004</v>
      </c>
      <c r="H153" s="232">
        <f t="shared" si="44"/>
        <v>3.7975475314079507E-2</v>
      </c>
      <c r="I153" s="173">
        <f t="shared" si="45"/>
        <v>2.1700271608045432</v>
      </c>
      <c r="J153" s="173">
        <f t="shared" si="46"/>
        <v>2.9963186666666664</v>
      </c>
      <c r="K153" s="206">
        <f t="shared" si="47"/>
        <v>11.395284112298384</v>
      </c>
      <c r="L153" s="232">
        <f t="shared" si="48"/>
        <v>6.9093940957186017E-2</v>
      </c>
      <c r="M153" s="206">
        <f t="shared" si="49"/>
        <v>1618.5642430927294</v>
      </c>
      <c r="Z153" s="229" t="str">
        <f t="shared" si="50"/>
        <v>35/2,9</v>
      </c>
    </row>
    <row r="154" spans="1:26" x14ac:dyDescent="0.2">
      <c r="A154" s="230" t="s">
        <v>414</v>
      </c>
      <c r="B154" s="157">
        <f t="shared" si="54"/>
        <v>35</v>
      </c>
      <c r="C154" s="169">
        <v>3.2</v>
      </c>
      <c r="D154" s="231">
        <v>2.5</v>
      </c>
      <c r="E154" s="171">
        <f t="shared" si="55"/>
        <v>0.31968846842929732</v>
      </c>
      <c r="F154" s="172"/>
      <c r="G154" s="172">
        <f t="shared" si="43"/>
        <v>0.20351999999999998</v>
      </c>
      <c r="H154" s="232">
        <f t="shared" si="44"/>
        <v>4.081942209139483E-2</v>
      </c>
      <c r="I154" s="173">
        <f t="shared" si="45"/>
        <v>2.3325384052225617</v>
      </c>
      <c r="J154" s="173">
        <f t="shared" si="46"/>
        <v>3.2468906666666664</v>
      </c>
      <c r="K154" s="206">
        <f t="shared" si="47"/>
        <v>11.299778758896123</v>
      </c>
      <c r="L154" s="232">
        <f t="shared" si="48"/>
        <v>7.343114417642338E-2</v>
      </c>
      <c r="M154" s="206">
        <f t="shared" si="49"/>
        <v>1588.4520775080712</v>
      </c>
      <c r="Z154" s="229" t="str">
        <f t="shared" si="50"/>
        <v>35/3,2</v>
      </c>
    </row>
    <row r="155" spans="1:26" x14ac:dyDescent="0.2">
      <c r="A155" s="230" t="s">
        <v>415</v>
      </c>
      <c r="B155" s="157">
        <f t="shared" si="54"/>
        <v>35</v>
      </c>
      <c r="C155" s="169">
        <v>3.6</v>
      </c>
      <c r="D155" s="231">
        <v>2.8</v>
      </c>
      <c r="E155" s="171">
        <f t="shared" si="55"/>
        <v>0.35512563356179022</v>
      </c>
      <c r="F155" s="172"/>
      <c r="G155" s="172">
        <f t="shared" si="43"/>
        <v>0.22608</v>
      </c>
      <c r="H155" s="232">
        <f t="shared" si="44"/>
        <v>4.4342762234692933E-2</v>
      </c>
      <c r="I155" s="173">
        <f t="shared" si="45"/>
        <v>2.5338721276967391</v>
      </c>
      <c r="J155" s="173">
        <f t="shared" si="46"/>
        <v>3.5650079999999997</v>
      </c>
      <c r="K155" s="206">
        <f t="shared" si="47"/>
        <v>11.174300872985299</v>
      </c>
      <c r="L155" s="232">
        <f t="shared" si="48"/>
        <v>7.8531325910933536E-2</v>
      </c>
      <c r="M155" s="206">
        <f t="shared" si="49"/>
        <v>1548.742346366696</v>
      </c>
      <c r="Z155" s="229" t="str">
        <f t="shared" si="50"/>
        <v>35/3,6</v>
      </c>
    </row>
    <row r="156" spans="1:26" x14ac:dyDescent="0.2">
      <c r="A156" s="230" t="s">
        <v>416</v>
      </c>
      <c r="B156" s="157">
        <f t="shared" si="54"/>
        <v>35</v>
      </c>
      <c r="C156" s="169">
        <v>4</v>
      </c>
      <c r="D156" s="231">
        <v>3.1</v>
      </c>
      <c r="E156" s="171">
        <f t="shared" si="55"/>
        <v>0.38955748904513432</v>
      </c>
      <c r="F156" s="172"/>
      <c r="G156" s="172">
        <f t="shared" si="43"/>
        <v>0.24799999999999997</v>
      </c>
      <c r="H156" s="232">
        <f t="shared" si="44"/>
        <v>4.7574708349637028E-2</v>
      </c>
      <c r="I156" s="173">
        <f t="shared" si="45"/>
        <v>2.7185547628364022</v>
      </c>
      <c r="J156" s="173">
        <f t="shared" si="46"/>
        <v>3.8653333333333331</v>
      </c>
      <c r="K156" s="206">
        <f t="shared" si="47"/>
        <v>11.051018052650171</v>
      </c>
      <c r="L156" s="232">
        <f t="shared" si="48"/>
        <v>8.2895051115311397E-2</v>
      </c>
      <c r="M156" s="206">
        <f t="shared" si="49"/>
        <v>1509.5352700498956</v>
      </c>
      <c r="Z156" s="229" t="str">
        <f t="shared" si="50"/>
        <v>35/4,0</v>
      </c>
    </row>
    <row r="157" spans="1:26" x14ac:dyDescent="0.2">
      <c r="A157" s="230" t="s">
        <v>417</v>
      </c>
      <c r="B157" s="157">
        <f t="shared" si="54"/>
        <v>35</v>
      </c>
      <c r="C157" s="169">
        <v>4.5</v>
      </c>
      <c r="D157" s="231">
        <v>3.4</v>
      </c>
      <c r="E157" s="171">
        <f t="shared" si="55"/>
        <v>0.4311835917051991</v>
      </c>
      <c r="F157" s="172"/>
      <c r="G157" s="172">
        <f t="shared" si="43"/>
        <v>0.27450000000000002</v>
      </c>
      <c r="H157" s="232">
        <f t="shared" si="44"/>
        <v>5.1230000489473966E-2</v>
      </c>
      <c r="I157" s="173">
        <f t="shared" si="45"/>
        <v>2.927428599398513</v>
      </c>
      <c r="J157" s="173">
        <f t="shared" si="46"/>
        <v>4.216499999999999</v>
      </c>
      <c r="K157" s="206">
        <f t="shared" si="47"/>
        <v>10.90011467829582</v>
      </c>
      <c r="L157" s="232">
        <f t="shared" si="48"/>
        <v>8.7384359668605166E-2</v>
      </c>
      <c r="M157" s="206">
        <f t="shared" si="49"/>
        <v>1461.2332830009525</v>
      </c>
      <c r="Z157" s="229" t="str">
        <f t="shared" si="50"/>
        <v>35/4,5</v>
      </c>
    </row>
    <row r="158" spans="1:26" x14ac:dyDescent="0.2">
      <c r="A158" s="233" t="s">
        <v>418</v>
      </c>
      <c r="B158" s="157">
        <f t="shared" si="54"/>
        <v>35</v>
      </c>
      <c r="C158" s="184">
        <v>5</v>
      </c>
      <c r="D158" s="231">
        <v>3.7</v>
      </c>
      <c r="E158" s="171">
        <f t="shared" si="55"/>
        <v>0.47123889803846897</v>
      </c>
      <c r="F158" s="172"/>
      <c r="G158" s="172">
        <f t="shared" si="43"/>
        <v>0.3</v>
      </c>
      <c r="H158" s="232">
        <f t="shared" si="44"/>
        <v>5.4486997585697972E-2</v>
      </c>
      <c r="I158" s="173">
        <f t="shared" si="45"/>
        <v>3.1135427191827412</v>
      </c>
      <c r="J158" s="173">
        <f t="shared" si="46"/>
        <v>4.5416666666666661</v>
      </c>
      <c r="K158" s="206">
        <f t="shared" si="47"/>
        <v>10.752906583803284</v>
      </c>
      <c r="L158" s="238">
        <f t="shared" si="48"/>
        <v>9.0881787478847578E-2</v>
      </c>
      <c r="M158" s="193">
        <f t="shared" si="49"/>
        <v>1413.7166941154069</v>
      </c>
      <c r="Z158" s="229" t="str">
        <f t="shared" si="50"/>
        <v>35/5,0</v>
      </c>
    </row>
    <row r="159" spans="1:26" x14ac:dyDescent="0.2">
      <c r="A159" s="230" t="s">
        <v>419</v>
      </c>
      <c r="B159" s="149">
        <v>38</v>
      </c>
      <c r="C159" s="195">
        <v>2.6</v>
      </c>
      <c r="D159" s="235">
        <v>2.2999999999999998</v>
      </c>
      <c r="E159" s="197">
        <f>(PI()/4*(B159^2-(B159-2*C159)^2))*10^-3</f>
        <v>0.28915218783640462</v>
      </c>
      <c r="F159" s="198"/>
      <c r="G159" s="198">
        <f t="shared" si="43"/>
        <v>0.18408000000000005</v>
      </c>
      <c r="H159" s="236">
        <f t="shared" si="44"/>
        <v>4.553857806235536E-2</v>
      </c>
      <c r="I159" s="199">
        <f t="shared" si="45"/>
        <v>2.3967672664397561</v>
      </c>
      <c r="J159" s="199">
        <f t="shared" si="46"/>
        <v>3.2640746666666667</v>
      </c>
      <c r="K159" s="204">
        <f t="shared" si="47"/>
        <v>12.549501982150526</v>
      </c>
      <c r="L159" s="236">
        <f t="shared" si="48"/>
        <v>8.4390329158559388E-2</v>
      </c>
      <c r="M159" s="204">
        <f t="shared" si="49"/>
        <v>1968.4591248862923</v>
      </c>
      <c r="Z159" s="229" t="str">
        <f t="shared" si="50"/>
        <v>38/2,6</v>
      </c>
    </row>
    <row r="160" spans="1:26" x14ac:dyDescent="0.2">
      <c r="A160" s="230" t="s">
        <v>420</v>
      </c>
      <c r="B160" s="157">
        <f t="shared" ref="B160:B166" si="56">$B$159</f>
        <v>38</v>
      </c>
      <c r="C160" s="169">
        <v>2.9</v>
      </c>
      <c r="D160" s="231">
        <v>2.5</v>
      </c>
      <c r="E160" s="171">
        <f>(PI()/4*(B159^2-(B159-2*C160)^2))*10^-3</f>
        <v>0.31978271620890492</v>
      </c>
      <c r="F160" s="172"/>
      <c r="G160" s="172">
        <f t="shared" si="43"/>
        <v>0.20357999999999993</v>
      </c>
      <c r="H160" s="232">
        <f t="shared" si="44"/>
        <v>4.9583109604981239E-2</v>
      </c>
      <c r="I160" s="173">
        <f t="shared" si="45"/>
        <v>2.6096373476305916</v>
      </c>
      <c r="J160" s="173">
        <f t="shared" si="46"/>
        <v>3.5809586666666675</v>
      </c>
      <c r="K160" s="206">
        <f t="shared" si="47"/>
        <v>12.452007870219166</v>
      </c>
      <c r="L160" s="232">
        <f t="shared" si="48"/>
        <v>9.0977238140120473E-2</v>
      </c>
      <c r="M160" s="206">
        <f t="shared" si="49"/>
        <v>1935.2367825745805</v>
      </c>
      <c r="Z160" s="229" t="str">
        <f t="shared" si="50"/>
        <v>38/2,9</v>
      </c>
    </row>
    <row r="161" spans="1:26" x14ac:dyDescent="0.2">
      <c r="A161" s="230" t="s">
        <v>421</v>
      </c>
      <c r="B161" s="157">
        <f t="shared" si="56"/>
        <v>38</v>
      </c>
      <c r="C161" s="169">
        <v>3.2</v>
      </c>
      <c r="D161" s="231">
        <v>2.7</v>
      </c>
      <c r="E161" s="171">
        <f>(PI()/4*(B160^2-(B160-2*C161)^2))*10^-3</f>
        <v>0.34984775790375933</v>
      </c>
      <c r="F161" s="172"/>
      <c r="G161" s="172">
        <f t="shared" si="43"/>
        <v>0.22271999999999997</v>
      </c>
      <c r="H161" s="232">
        <f t="shared" si="44"/>
        <v>5.3407758721587893E-2</v>
      </c>
      <c r="I161" s="173">
        <f t="shared" si="45"/>
        <v>2.8109346695572577</v>
      </c>
      <c r="J161" s="173">
        <f t="shared" si="46"/>
        <v>3.8862506666666672</v>
      </c>
      <c r="K161" s="206">
        <f t="shared" si="47"/>
        <v>12.35556554755791</v>
      </c>
      <c r="L161" s="232">
        <f t="shared" si="48"/>
        <v>9.7000336051747016E-2</v>
      </c>
      <c r="M161" s="206">
        <f t="shared" si="49"/>
        <v>1902.2971836016911</v>
      </c>
      <c r="Z161" s="229" t="str">
        <f t="shared" si="50"/>
        <v>38/3,2</v>
      </c>
    </row>
    <row r="162" spans="1:26" x14ac:dyDescent="0.2">
      <c r="A162" s="230" t="s">
        <v>422</v>
      </c>
      <c r="B162" s="157">
        <f t="shared" si="56"/>
        <v>38</v>
      </c>
      <c r="C162" s="169">
        <v>3.6</v>
      </c>
      <c r="D162" s="231">
        <v>3.1</v>
      </c>
      <c r="E162" s="171">
        <f>(PI()/4*(B161^2-(B161-2*C162)^2))*10^-3</f>
        <v>0.38905483422055986</v>
      </c>
      <c r="F162" s="172"/>
      <c r="G162" s="172">
        <f t="shared" si="43"/>
        <v>0.24767999999999993</v>
      </c>
      <c r="H162" s="232">
        <f t="shared" si="44"/>
        <v>5.8179259909342522E-2</v>
      </c>
      <c r="I162" s="173">
        <f t="shared" si="45"/>
        <v>3.0620663110180275</v>
      </c>
      <c r="J162" s="173">
        <f t="shared" si="46"/>
        <v>4.2756480000000012</v>
      </c>
      <c r="K162" s="206">
        <f t="shared" si="47"/>
        <v>12.228654872879519</v>
      </c>
      <c r="L162" s="232">
        <f t="shared" si="48"/>
        <v>0.10419396279368104</v>
      </c>
      <c r="M162" s="206">
        <f t="shared" si="49"/>
        <v>1858.8175412760086</v>
      </c>
      <c r="Z162" s="229" t="str">
        <f t="shared" si="50"/>
        <v>38/3,6</v>
      </c>
    </row>
    <row r="163" spans="1:26" x14ac:dyDescent="0.2">
      <c r="A163" s="230" t="s">
        <v>423</v>
      </c>
      <c r="B163" s="157">
        <f t="shared" si="56"/>
        <v>38</v>
      </c>
      <c r="C163" s="169">
        <v>4</v>
      </c>
      <c r="D163" s="231">
        <v>3.4</v>
      </c>
      <c r="E163" s="171">
        <f>(PI()/4*(B161^2-(B161-2*C163)^2))*10^-3</f>
        <v>0.42725660088821188</v>
      </c>
      <c r="F163" s="172"/>
      <c r="G163" s="172">
        <f t="shared" si="43"/>
        <v>0.27200000000000002</v>
      </c>
      <c r="H163" s="232">
        <f t="shared" si="44"/>
        <v>6.2593092030123032E-2</v>
      </c>
      <c r="I163" s="173">
        <f t="shared" si="45"/>
        <v>3.2943732647433177</v>
      </c>
      <c r="J163" s="173">
        <f t="shared" si="46"/>
        <v>4.6453333333333333</v>
      </c>
      <c r="K163" s="206">
        <f t="shared" si="47"/>
        <v>12.103718436910203</v>
      </c>
      <c r="L163" s="232">
        <f t="shared" si="48"/>
        <v>0.11047956211388341</v>
      </c>
      <c r="M163" s="206">
        <f t="shared" si="49"/>
        <v>1815.8405537749004</v>
      </c>
      <c r="Z163" s="229" t="str">
        <f t="shared" si="50"/>
        <v>38/4,0</v>
      </c>
    </row>
    <row r="164" spans="1:26" x14ac:dyDescent="0.2">
      <c r="A164" s="230" t="s">
        <v>424</v>
      </c>
      <c r="B164" s="157">
        <f t="shared" si="56"/>
        <v>38</v>
      </c>
      <c r="C164" s="169">
        <v>4.5</v>
      </c>
      <c r="D164" s="231">
        <v>3.7</v>
      </c>
      <c r="E164" s="171">
        <f>(PI()/4*(B162^2-(B162-2*C164)^2))*10^-3</f>
        <v>0.47359509252866133</v>
      </c>
      <c r="F164" s="172"/>
      <c r="G164" s="172">
        <f t="shared" si="43"/>
        <v>0.30149999999999999</v>
      </c>
      <c r="H164" s="232">
        <f t="shared" si="44"/>
        <v>6.7635299151749428E-2</v>
      </c>
      <c r="I164" s="173">
        <f t="shared" si="45"/>
        <v>3.5597525869341813</v>
      </c>
      <c r="J164" s="173">
        <f t="shared" si="46"/>
        <v>5.0804999999999989</v>
      </c>
      <c r="K164" s="206">
        <f t="shared" si="47"/>
        <v>11.950418402717117</v>
      </c>
      <c r="L164" s="232">
        <f t="shared" si="48"/>
        <v>0.11713805988009685</v>
      </c>
      <c r="M164" s="206">
        <f t="shared" si="49"/>
        <v>1762.8261777455727</v>
      </c>
      <c r="Z164" s="229" t="str">
        <f t="shared" si="50"/>
        <v>38/4,5</v>
      </c>
    </row>
    <row r="165" spans="1:26" x14ac:dyDescent="0.2">
      <c r="A165" s="230" t="s">
        <v>425</v>
      </c>
      <c r="B165" s="157">
        <f t="shared" si="56"/>
        <v>38</v>
      </c>
      <c r="C165" s="169">
        <v>5</v>
      </c>
      <c r="D165" s="231">
        <v>4.0999999999999996</v>
      </c>
      <c r="E165" s="171">
        <f>(PI()/4*(B164^2-(B164-2*C165)^2))*10^-3</f>
        <v>0.51836278784231582</v>
      </c>
      <c r="F165" s="172"/>
      <c r="G165" s="172">
        <f t="shared" si="43"/>
        <v>0.32999999999999996</v>
      </c>
      <c r="H165" s="232">
        <f t="shared" si="44"/>
        <v>7.2182018207042481E-2</v>
      </c>
      <c r="I165" s="173">
        <f t="shared" si="45"/>
        <v>3.7990535898443416</v>
      </c>
      <c r="J165" s="173">
        <f t="shared" si="46"/>
        <v>5.4866666666666664</v>
      </c>
      <c r="K165" s="206">
        <f t="shared" si="47"/>
        <v>11.800423721205947</v>
      </c>
      <c r="L165" s="232">
        <f t="shared" si="48"/>
        <v>0.12255528622821911</v>
      </c>
      <c r="M165" s="206">
        <f t="shared" si="49"/>
        <v>1710.5971998796424</v>
      </c>
      <c r="Z165" s="229" t="str">
        <f t="shared" si="50"/>
        <v>38/5,0</v>
      </c>
    </row>
    <row r="166" spans="1:26" x14ac:dyDescent="0.2">
      <c r="A166" s="230" t="s">
        <v>426</v>
      </c>
      <c r="B166" s="157">
        <f t="shared" si="56"/>
        <v>38</v>
      </c>
      <c r="C166" s="184">
        <v>5.6</v>
      </c>
      <c r="D166" s="231">
        <v>4.5</v>
      </c>
      <c r="E166" s="171">
        <f>(PI()/4*(B165^2-(B165-2*C166)^2))*10^-3</f>
        <v>0.57001057106733211</v>
      </c>
      <c r="F166" s="172"/>
      <c r="G166" s="172">
        <f t="shared" si="43"/>
        <v>0.36288000000000004</v>
      </c>
      <c r="H166" s="232">
        <f t="shared" si="44"/>
        <v>7.7031228574039254E-2</v>
      </c>
      <c r="I166" s="173">
        <f t="shared" si="45"/>
        <v>4.0542751881073293</v>
      </c>
      <c r="J166" s="173">
        <f t="shared" si="46"/>
        <v>5.9371946666666684</v>
      </c>
      <c r="K166" s="206">
        <f t="shared" si="47"/>
        <v>11.624973118248489</v>
      </c>
      <c r="L166" s="238">
        <f t="shared" si="48"/>
        <v>0.12754820543098694</v>
      </c>
      <c r="M166" s="193">
        <f t="shared" si="49"/>
        <v>1648.9591520162105</v>
      </c>
      <c r="Z166" s="229" t="str">
        <f t="shared" si="50"/>
        <v>38/5,6</v>
      </c>
    </row>
    <row r="167" spans="1:26" x14ac:dyDescent="0.2">
      <c r="A167" s="234" t="s">
        <v>427</v>
      </c>
      <c r="B167" s="149">
        <v>40</v>
      </c>
      <c r="C167" s="195">
        <v>2.6</v>
      </c>
      <c r="D167" s="235">
        <v>2.4</v>
      </c>
      <c r="E167" s="197">
        <f>(PI()/4*(B167^2-(B167-2*C167)^2))*10^-3</f>
        <v>0.3054884696350717</v>
      </c>
      <c r="F167" s="198"/>
      <c r="G167" s="198">
        <f t="shared" si="43"/>
        <v>0.19448000000000015</v>
      </c>
      <c r="H167" s="236">
        <f t="shared" si="44"/>
        <v>5.3671269230185746E-2</v>
      </c>
      <c r="I167" s="199">
        <f t="shared" si="45"/>
        <v>2.6835634615092872</v>
      </c>
      <c r="J167" s="199">
        <f t="shared" si="46"/>
        <v>3.642634666666666</v>
      </c>
      <c r="K167" s="204">
        <f t="shared" si="47"/>
        <v>13.25481044753187</v>
      </c>
      <c r="L167" s="236">
        <f t="shared" si="48"/>
        <v>9.9882555855153418E-2</v>
      </c>
      <c r="M167" s="204">
        <f t="shared" si="49"/>
        <v>2197.1670700676295</v>
      </c>
      <c r="Z167" s="229" t="str">
        <f t="shared" si="50"/>
        <v>40/2,6</v>
      </c>
    </row>
    <row r="168" spans="1:26" x14ac:dyDescent="0.2">
      <c r="A168" s="230" t="s">
        <v>428</v>
      </c>
      <c r="B168" s="157">
        <f t="shared" ref="B168:B174" si="57">$B$167</f>
        <v>40</v>
      </c>
      <c r="C168" s="169">
        <v>2.9</v>
      </c>
      <c r="D168" s="231">
        <v>2.7</v>
      </c>
      <c r="E168" s="171">
        <f>(PI()/4*(B167^2-(B167-2*C168)^2))*10^-3</f>
        <v>0.33800395359972579</v>
      </c>
      <c r="F168" s="172"/>
      <c r="G168" s="172">
        <f t="shared" si="43"/>
        <v>0.21517999999999998</v>
      </c>
      <c r="H168" s="232">
        <f t="shared" si="44"/>
        <v>5.8509329377996529E-2</v>
      </c>
      <c r="I168" s="173">
        <f t="shared" si="45"/>
        <v>2.9254664688998271</v>
      </c>
      <c r="J168" s="173">
        <f t="shared" si="46"/>
        <v>3.9997186666666678</v>
      </c>
      <c r="K168" s="206">
        <f t="shared" si="47"/>
        <v>13.156842326333473</v>
      </c>
      <c r="L168" s="232">
        <f t="shared" si="48"/>
        <v>0.10787567504889231</v>
      </c>
      <c r="M168" s="206">
        <f t="shared" si="49"/>
        <v>2162.0597721637637</v>
      </c>
      <c r="Z168" s="229" t="str">
        <f t="shared" si="50"/>
        <v>40/2,9</v>
      </c>
    </row>
    <row r="169" spans="1:26" x14ac:dyDescent="0.2">
      <c r="A169" s="230" t="s">
        <v>429</v>
      </c>
      <c r="B169" s="157">
        <f t="shared" si="57"/>
        <v>40</v>
      </c>
      <c r="C169" s="169">
        <v>3.2</v>
      </c>
      <c r="D169" s="231">
        <v>2.9</v>
      </c>
      <c r="E169" s="171">
        <f>(PI()/4*(B168^2-(B168-2*C169)^2))*10^-3</f>
        <v>0.369953950886734</v>
      </c>
      <c r="F169" s="172"/>
      <c r="G169" s="172">
        <f t="shared" si="43"/>
        <v>0.23551999999999998</v>
      </c>
      <c r="H169" s="232">
        <f t="shared" si="44"/>
        <v>6.3099345863241355E-2</v>
      </c>
      <c r="I169" s="173">
        <f t="shared" si="45"/>
        <v>3.154967293162068</v>
      </c>
      <c r="J169" s="173">
        <f t="shared" si="46"/>
        <v>4.3444906666666672</v>
      </c>
      <c r="K169" s="206">
        <f t="shared" si="47"/>
        <v>13.059862173851606</v>
      </c>
      <c r="L169" s="232">
        <f t="shared" si="48"/>
        <v>0.11523148084323563</v>
      </c>
      <c r="M169" s="206">
        <f t="shared" si="49"/>
        <v>2127.2352175987203</v>
      </c>
      <c r="Z169" s="229" t="str">
        <f t="shared" si="50"/>
        <v>40/3,2</v>
      </c>
    </row>
    <row r="170" spans="1:26" x14ac:dyDescent="0.2">
      <c r="A170" s="230" t="s">
        <v>430</v>
      </c>
      <c r="B170" s="157">
        <f t="shared" si="57"/>
        <v>40</v>
      </c>
      <c r="C170" s="169">
        <v>3.6</v>
      </c>
      <c r="D170" s="231">
        <v>3.2</v>
      </c>
      <c r="E170" s="171">
        <f>(PI()/4*(B169^2-(B169-2*C170)^2))*10^-3</f>
        <v>0.41167430132640659</v>
      </c>
      <c r="F170" s="172"/>
      <c r="G170" s="172">
        <f t="shared" si="43"/>
        <v>0.26208000000000004</v>
      </c>
      <c r="H170" s="232">
        <f t="shared" si="44"/>
        <v>6.8848410153828227E-2</v>
      </c>
      <c r="I170" s="173">
        <f t="shared" si="45"/>
        <v>3.4424205076914118</v>
      </c>
      <c r="J170" s="173">
        <f t="shared" si="46"/>
        <v>4.7854079999999986</v>
      </c>
      <c r="K170" s="206">
        <f t="shared" si="47"/>
        <v>12.932130528261768</v>
      </c>
      <c r="L170" s="232">
        <f t="shared" si="48"/>
        <v>0.12409032596993655</v>
      </c>
      <c r="M170" s="206">
        <f t="shared" si="49"/>
        <v>2081.242301150166</v>
      </c>
      <c r="Z170" s="229" t="str">
        <f t="shared" si="50"/>
        <v>40/3,6</v>
      </c>
    </row>
    <row r="171" spans="1:26" x14ac:dyDescent="0.2">
      <c r="A171" s="230" t="s">
        <v>431</v>
      </c>
      <c r="B171" s="157">
        <f t="shared" si="57"/>
        <v>40</v>
      </c>
      <c r="C171" s="169">
        <v>4</v>
      </c>
      <c r="D171" s="231">
        <v>3.6</v>
      </c>
      <c r="E171" s="171">
        <f>(PI()/4*(B169^2-(B169-2*C171)^2))*10^-3</f>
        <v>0.45238934211693022</v>
      </c>
      <c r="F171" s="172"/>
      <c r="G171" s="172">
        <f t="shared" si="43"/>
        <v>0.28799999999999998</v>
      </c>
      <c r="H171" s="232">
        <f t="shared" si="44"/>
        <v>7.4191852107176548E-2</v>
      </c>
      <c r="I171" s="173">
        <f t="shared" si="45"/>
        <v>3.7095926053588277</v>
      </c>
      <c r="J171" s="173">
        <f t="shared" si="46"/>
        <v>5.205333333333332</v>
      </c>
      <c r="K171" s="206">
        <f t="shared" si="47"/>
        <v>12.806248474865697</v>
      </c>
      <c r="L171" s="232">
        <f t="shared" si="48"/>
        <v>0.13191673216129685</v>
      </c>
      <c r="M171" s="206">
        <f t="shared" si="49"/>
        <v>2035.7520395261859</v>
      </c>
      <c r="Z171" s="229" t="str">
        <f t="shared" si="50"/>
        <v>40/4,0</v>
      </c>
    </row>
    <row r="172" spans="1:26" x14ac:dyDescent="0.2">
      <c r="A172" s="230" t="s">
        <v>432</v>
      </c>
      <c r="B172" s="157">
        <f t="shared" si="57"/>
        <v>40</v>
      </c>
      <c r="C172" s="169">
        <v>4.5</v>
      </c>
      <c r="D172" s="231">
        <v>3.9</v>
      </c>
      <c r="E172" s="171">
        <f>(PI()/4*(B170^2-(B170-2*C172)^2))*10^-3</f>
        <v>0.50186942641096943</v>
      </c>
      <c r="F172" s="172"/>
      <c r="G172" s="172">
        <f t="shared" ref="G172:G235" si="58">2*E172/PI()</f>
        <v>0.31950000000000001</v>
      </c>
      <c r="H172" s="232">
        <f t="shared" ref="H172:H235" si="59">((PI()/4)*((B172/2)^4-(B172/2-C172)^4))*10^-6</f>
        <v>8.0330475064905787E-2</v>
      </c>
      <c r="I172" s="173">
        <f t="shared" ref="I172:I235" si="60">((PI()/(2*B172))*((B172/2)^4-(B172/2-C172)^4))*10^-3</f>
        <v>4.0165237532452895</v>
      </c>
      <c r="J172" s="173">
        <f t="shared" ref="J172:J235" si="61">(B172^3/6*(1-(1-2*C172/B172)^3))*10^-3</f>
        <v>5.7014999999999993</v>
      </c>
      <c r="K172" s="206">
        <f t="shared" ref="K172:K235" si="62">SQRT((H172*10^6)/(E172*10^3))</f>
        <v>12.651580928879994</v>
      </c>
      <c r="L172" s="232">
        <f t="shared" ref="L172:L235" si="63">(PI()*C172/(4*B172)*(B172-C172)^4)*10^-6</f>
        <v>0.14033170959076288</v>
      </c>
      <c r="M172" s="206">
        <f t="shared" ref="M172:M235" si="64">PI()/2*(B172-C172)^2</f>
        <v>1979.5960708432683</v>
      </c>
      <c r="Z172" s="229" t="str">
        <f t="shared" ref="Z172:Z235" si="65">A172</f>
        <v>40/4,5</v>
      </c>
    </row>
    <row r="173" spans="1:26" x14ac:dyDescent="0.2">
      <c r="A173" s="230" t="s">
        <v>433</v>
      </c>
      <c r="B173" s="157">
        <f t="shared" si="57"/>
        <v>40</v>
      </c>
      <c r="C173" s="169">
        <v>5</v>
      </c>
      <c r="D173" s="231">
        <v>4.3</v>
      </c>
      <c r="E173" s="171">
        <f>(PI()/4*(B172^2-(B172-2*C173)^2))*10^-3</f>
        <v>0.5497787143782138</v>
      </c>
      <c r="F173" s="172"/>
      <c r="G173" s="172">
        <f t="shared" si="58"/>
        <v>0.35</v>
      </c>
      <c r="H173" s="232">
        <f t="shared" si="59"/>
        <v>8.5902924121595906E-2</v>
      </c>
      <c r="I173" s="173">
        <f t="shared" si="60"/>
        <v>4.2951462060797949</v>
      </c>
      <c r="J173" s="173">
        <f t="shared" si="61"/>
        <v>6.1666666666666661</v>
      </c>
      <c r="K173" s="206">
        <f t="shared" si="62"/>
        <v>12.5</v>
      </c>
      <c r="L173" s="232">
        <f t="shared" si="63"/>
        <v>0.14732351486853695</v>
      </c>
      <c r="M173" s="206">
        <f t="shared" si="64"/>
        <v>1924.2255003237483</v>
      </c>
      <c r="Z173" s="229" t="str">
        <f t="shared" si="65"/>
        <v>40/5,0</v>
      </c>
    </row>
    <row r="174" spans="1:26" x14ac:dyDescent="0.2">
      <c r="A174" s="233" t="s">
        <v>434</v>
      </c>
      <c r="B174" s="157">
        <f t="shared" si="57"/>
        <v>40</v>
      </c>
      <c r="C174" s="184">
        <v>5.6</v>
      </c>
      <c r="D174" s="231">
        <v>4.8</v>
      </c>
      <c r="E174" s="171">
        <f>(PI()/4*(B173^2-(B173-2*C174)^2))*10^-3</f>
        <v>0.60519640878753778</v>
      </c>
      <c r="F174" s="172"/>
      <c r="G174" s="172">
        <f t="shared" si="58"/>
        <v>0.38528000000000001</v>
      </c>
      <c r="H174" s="232">
        <f t="shared" si="59"/>
        <v>9.1893022710299727E-2</v>
      </c>
      <c r="I174" s="173">
        <f t="shared" si="60"/>
        <v>4.5946511355149857</v>
      </c>
      <c r="J174" s="173">
        <f t="shared" si="61"/>
        <v>6.6853546666666661</v>
      </c>
      <c r="K174" s="206">
        <f t="shared" si="62"/>
        <v>12.32233744059949</v>
      </c>
      <c r="L174" s="238">
        <f t="shared" si="63"/>
        <v>0.15397552279510643</v>
      </c>
      <c r="M174" s="193">
        <f t="shared" si="64"/>
        <v>1858.8175412760086</v>
      </c>
      <c r="Z174" s="229" t="str">
        <f t="shared" si="65"/>
        <v>40/5,6</v>
      </c>
    </row>
    <row r="175" spans="1:26" x14ac:dyDescent="0.2">
      <c r="A175" s="230" t="s">
        <v>435</v>
      </c>
      <c r="B175" s="149">
        <v>42.4</v>
      </c>
      <c r="C175" s="195">
        <v>2.6</v>
      </c>
      <c r="D175" s="235">
        <v>2.6</v>
      </c>
      <c r="E175" s="197">
        <f>(PI()/4*(B175^2-(B175-2*C175)^2))*10^-3</f>
        <v>0.32509200779347203</v>
      </c>
      <c r="F175" s="198"/>
      <c r="G175" s="198">
        <f t="shared" si="58"/>
        <v>0.20696000000000014</v>
      </c>
      <c r="H175" s="236">
        <f t="shared" si="59"/>
        <v>6.4644545749731899E-2</v>
      </c>
      <c r="I175" s="199">
        <f t="shared" si="60"/>
        <v>3.0492710259307501</v>
      </c>
      <c r="J175" s="199">
        <f t="shared" si="61"/>
        <v>4.1243626666666646</v>
      </c>
      <c r="K175" s="204">
        <f t="shared" si="62"/>
        <v>14.10141836837699</v>
      </c>
      <c r="L175" s="236">
        <f t="shared" si="63"/>
        <v>0.1208452712983597</v>
      </c>
      <c r="M175" s="204">
        <f t="shared" si="64"/>
        <v>2488.2042134961875</v>
      </c>
      <c r="Z175" s="229" t="str">
        <f t="shared" si="65"/>
        <v>42,4/2,6</v>
      </c>
    </row>
    <row r="176" spans="1:26" x14ac:dyDescent="0.2">
      <c r="A176" s="230" t="s">
        <v>436</v>
      </c>
      <c r="B176" s="157">
        <f t="shared" ref="B176:B183" si="66">$B$175</f>
        <v>42.4</v>
      </c>
      <c r="C176" s="169">
        <v>2.9</v>
      </c>
      <c r="D176" s="231">
        <v>2.8</v>
      </c>
      <c r="E176" s="171">
        <f>(PI()/4*(B175^2-(B175-2*C176)^2))*10^-3</f>
        <v>0.35986943846871067</v>
      </c>
      <c r="F176" s="172"/>
      <c r="G176" s="172">
        <f t="shared" si="58"/>
        <v>0.22909999999999991</v>
      </c>
      <c r="H176" s="232">
        <f t="shared" si="59"/>
        <v>7.0564099168540964E-2</v>
      </c>
      <c r="I176" s="173">
        <f t="shared" si="60"/>
        <v>3.328495243799102</v>
      </c>
      <c r="J176" s="173">
        <f t="shared" si="61"/>
        <v>4.5328546666666663</v>
      </c>
      <c r="K176" s="206">
        <f t="shared" si="62"/>
        <v>14.002946118585189</v>
      </c>
      <c r="L176" s="232">
        <f t="shared" si="63"/>
        <v>0.13077068696430919</v>
      </c>
      <c r="M176" s="206">
        <f t="shared" si="64"/>
        <v>2450.8349688817375</v>
      </c>
      <c r="Z176" s="229" t="str">
        <f t="shared" si="65"/>
        <v>42,4/2,9</v>
      </c>
    </row>
    <row r="177" spans="1:26" x14ac:dyDescent="0.2">
      <c r="A177" s="230" t="s">
        <v>437</v>
      </c>
      <c r="B177" s="157">
        <f t="shared" si="66"/>
        <v>42.4</v>
      </c>
      <c r="C177" s="169">
        <v>3.2</v>
      </c>
      <c r="D177" s="231">
        <v>3.1</v>
      </c>
      <c r="E177" s="171">
        <f>(PI()/4*(B176^2-(B176-2*C177)^2))*10^-3</f>
        <v>0.39408138246630364</v>
      </c>
      <c r="F177" s="172"/>
      <c r="G177" s="172">
        <f t="shared" si="58"/>
        <v>0.25087999999999999</v>
      </c>
      <c r="H177" s="232">
        <f t="shared" si="59"/>
        <v>7.619957611368447E-2</v>
      </c>
      <c r="I177" s="173">
        <f t="shared" si="60"/>
        <v>3.5943196280039844</v>
      </c>
      <c r="J177" s="173">
        <f t="shared" si="61"/>
        <v>4.9281706666666656</v>
      </c>
      <c r="K177" s="206">
        <f t="shared" si="62"/>
        <v>13.905394636614956</v>
      </c>
      <c r="L177" s="232">
        <f t="shared" si="63"/>
        <v>0.13996462057593401</v>
      </c>
      <c r="M177" s="206">
        <f t="shared" si="64"/>
        <v>2413.7484676061094</v>
      </c>
      <c r="Z177" s="229" t="str">
        <f t="shared" si="65"/>
        <v>42,4/3,2</v>
      </c>
    </row>
    <row r="178" spans="1:26" x14ac:dyDescent="0.2">
      <c r="A178" s="230" t="s">
        <v>438</v>
      </c>
      <c r="B178" s="157">
        <f t="shared" si="66"/>
        <v>42.4</v>
      </c>
      <c r="C178" s="169">
        <v>3.6</v>
      </c>
      <c r="D178" s="231">
        <v>3.4</v>
      </c>
      <c r="E178" s="171">
        <f>(PI()/4*(B177^2-(B177-2*C178)^2))*10^-3</f>
        <v>0.43881766185342252</v>
      </c>
      <c r="F178" s="172"/>
      <c r="G178" s="172">
        <f t="shared" si="58"/>
        <v>0.27936000000000016</v>
      </c>
      <c r="H178" s="232">
        <f t="shared" si="59"/>
        <v>8.3287592219779591E-2</v>
      </c>
      <c r="I178" s="173">
        <f t="shared" si="60"/>
        <v>3.9286600103669618</v>
      </c>
      <c r="J178" s="173">
        <f t="shared" si="61"/>
        <v>5.4351359999999991</v>
      </c>
      <c r="K178" s="206">
        <f t="shared" si="62"/>
        <v>13.776792079435618</v>
      </c>
      <c r="L178" s="232">
        <f t="shared" si="63"/>
        <v>0.15113095543273522</v>
      </c>
      <c r="M178" s="206">
        <f t="shared" si="64"/>
        <v>2364.7396222101088</v>
      </c>
      <c r="Z178" s="229" t="str">
        <f t="shared" si="65"/>
        <v>42,4/3,6</v>
      </c>
    </row>
    <row r="179" spans="1:26" x14ac:dyDescent="0.2">
      <c r="A179" s="230" t="s">
        <v>439</v>
      </c>
      <c r="B179" s="157">
        <f t="shared" si="66"/>
        <v>42.4</v>
      </c>
      <c r="C179" s="169">
        <v>4</v>
      </c>
      <c r="D179" s="231">
        <v>3.8</v>
      </c>
      <c r="E179" s="171">
        <f>(PI()/4*(B177^2-(B177-2*C179)^2))*10^-3</f>
        <v>0.48254863159139227</v>
      </c>
      <c r="F179" s="172"/>
      <c r="G179" s="172">
        <f t="shared" si="58"/>
        <v>0.30720000000000003</v>
      </c>
      <c r="H179" s="232">
        <f t="shared" si="59"/>
        <v>8.9908461038108192E-2</v>
      </c>
      <c r="I179" s="173">
        <f t="shared" si="60"/>
        <v>4.2409651433069904</v>
      </c>
      <c r="J179" s="173">
        <f t="shared" si="61"/>
        <v>5.9195733333333314</v>
      </c>
      <c r="K179" s="206">
        <f t="shared" si="62"/>
        <v>13.649908424601243</v>
      </c>
      <c r="L179" s="232">
        <f t="shared" si="63"/>
        <v>0.16110496079986489</v>
      </c>
      <c r="M179" s="206">
        <f t="shared" si="64"/>
        <v>2316.2334316386828</v>
      </c>
      <c r="Z179" s="229" t="str">
        <f t="shared" si="65"/>
        <v>42,4/4,0</v>
      </c>
    </row>
    <row r="180" spans="1:26" x14ac:dyDescent="0.2">
      <c r="A180" s="230" t="s">
        <v>440</v>
      </c>
      <c r="B180" s="157">
        <f t="shared" si="66"/>
        <v>42.4</v>
      </c>
      <c r="C180" s="169">
        <v>4.5</v>
      </c>
      <c r="D180" s="231">
        <v>4.2</v>
      </c>
      <c r="E180" s="171">
        <f>(PI()/4*(B178^2-(B178-2*C180)^2))*10^-3</f>
        <v>0.53579862706973924</v>
      </c>
      <c r="F180" s="172"/>
      <c r="G180" s="172">
        <f t="shared" si="58"/>
        <v>0.34110000000000001</v>
      </c>
      <c r="H180" s="232">
        <f t="shared" si="59"/>
        <v>9.7559553513425795E-2</v>
      </c>
      <c r="I180" s="173">
        <f t="shared" si="60"/>
        <v>4.6018657317653684</v>
      </c>
      <c r="J180" s="173">
        <f t="shared" si="61"/>
        <v>6.4942199999999994</v>
      </c>
      <c r="K180" s="206">
        <f t="shared" si="62"/>
        <v>13.493794870235726</v>
      </c>
      <c r="L180" s="232">
        <f t="shared" si="63"/>
        <v>0.17198611187476617</v>
      </c>
      <c r="M180" s="206">
        <f t="shared" si="64"/>
        <v>2256.3075517714569</v>
      </c>
      <c r="Z180" s="229" t="str">
        <f t="shared" si="65"/>
        <v>42,4/4,5</v>
      </c>
    </row>
    <row r="181" spans="1:26" x14ac:dyDescent="0.2">
      <c r="A181" s="230" t="s">
        <v>441</v>
      </c>
      <c r="B181" s="157">
        <f t="shared" si="66"/>
        <v>42.4</v>
      </c>
      <c r="C181" s="169">
        <v>5</v>
      </c>
      <c r="D181" s="231">
        <v>4.5999999999999996</v>
      </c>
      <c r="E181" s="171">
        <f>(PI()/4*(B180^2-(B180-2*C181)^2))*10^-3</f>
        <v>0.58747782622129141</v>
      </c>
      <c r="F181" s="172"/>
      <c r="G181" s="172">
        <f t="shared" si="58"/>
        <v>0.37400000000000005</v>
      </c>
      <c r="H181" s="232">
        <f t="shared" si="59"/>
        <v>0.1045534287326032</v>
      </c>
      <c r="I181" s="173">
        <f t="shared" si="60"/>
        <v>4.9317655062548686</v>
      </c>
      <c r="J181" s="173">
        <f t="shared" si="61"/>
        <v>7.0354666666666672</v>
      </c>
      <c r="K181" s="206">
        <f t="shared" si="62"/>
        <v>13.340539719216759</v>
      </c>
      <c r="L181" s="232">
        <f t="shared" si="63"/>
        <v>0.18120928130470501</v>
      </c>
      <c r="M181" s="206">
        <f t="shared" si="64"/>
        <v>2197.1670700676295</v>
      </c>
      <c r="Z181" s="229" t="str">
        <f t="shared" si="65"/>
        <v>42,4/5,0</v>
      </c>
    </row>
    <row r="182" spans="1:26" x14ac:dyDescent="0.2">
      <c r="A182" s="230" t="s">
        <v>442</v>
      </c>
      <c r="B182" s="157">
        <f t="shared" si="66"/>
        <v>42.4</v>
      </c>
      <c r="C182" s="169">
        <v>5.6</v>
      </c>
      <c r="D182" s="231">
        <v>5.0999999999999996</v>
      </c>
      <c r="E182" s="171">
        <f>(PI()/4*(B181^2-(B181-2*C182)^2))*10^-3</f>
        <v>0.64741941405178471</v>
      </c>
      <c r="F182" s="172"/>
      <c r="G182" s="172">
        <f t="shared" si="58"/>
        <v>0.41216000000000008</v>
      </c>
      <c r="H182" s="232">
        <f t="shared" si="59"/>
        <v>0.11213304251376907</v>
      </c>
      <c r="I182" s="173">
        <f t="shared" si="60"/>
        <v>5.2892944581966539</v>
      </c>
      <c r="J182" s="173">
        <f t="shared" si="61"/>
        <v>7.6422826666666648</v>
      </c>
      <c r="K182" s="206">
        <f t="shared" si="62"/>
        <v>13.160547101089678</v>
      </c>
      <c r="L182" s="232">
        <f t="shared" si="63"/>
        <v>0.19024065233553053</v>
      </c>
      <c r="M182" s="206">
        <f t="shared" si="64"/>
        <v>2127.2352175987203</v>
      </c>
      <c r="Z182" s="229" t="str">
        <f t="shared" si="65"/>
        <v>42,4/5,6</v>
      </c>
    </row>
    <row r="183" spans="1:26" x14ac:dyDescent="0.2">
      <c r="A183" s="230" t="s">
        <v>443</v>
      </c>
      <c r="B183" s="157">
        <f t="shared" si="66"/>
        <v>42.4</v>
      </c>
      <c r="C183" s="184">
        <v>6.3</v>
      </c>
      <c r="D183" s="231">
        <v>5.6</v>
      </c>
      <c r="E183" s="171">
        <f>(PI()/4*(B181^2-(B181-2*C183)^2))*10^-3</f>
        <v>0.71449241720592682</v>
      </c>
      <c r="F183" s="172"/>
      <c r="G183" s="172">
        <f t="shared" si="58"/>
        <v>0.4548600000000001</v>
      </c>
      <c r="H183" s="232">
        <f t="shared" si="59"/>
        <v>0.11993648338322987</v>
      </c>
      <c r="I183" s="173">
        <f t="shared" si="60"/>
        <v>5.6573812916617863</v>
      </c>
      <c r="J183" s="173">
        <f t="shared" si="61"/>
        <v>8.2935719999999993</v>
      </c>
      <c r="K183" s="206">
        <f t="shared" si="62"/>
        <v>12.956176133412203</v>
      </c>
      <c r="L183" s="238">
        <f t="shared" si="63"/>
        <v>0.1981953138872192</v>
      </c>
      <c r="M183" s="193">
        <f t="shared" si="64"/>
        <v>2047.0774810423773</v>
      </c>
      <c r="Z183" s="229" t="str">
        <f t="shared" si="65"/>
        <v>42,4/6,3</v>
      </c>
    </row>
    <row r="184" spans="1:26" x14ac:dyDescent="0.2">
      <c r="A184" s="234" t="s">
        <v>444</v>
      </c>
      <c r="B184" s="149">
        <v>44.5</v>
      </c>
      <c r="C184" s="195">
        <v>2.6</v>
      </c>
      <c r="D184" s="235">
        <v>2.7</v>
      </c>
      <c r="E184" s="197">
        <f>(PI()/4*(B184^2-(B184-2*C184)^2))*10^-3</f>
        <v>0.34224510368207223</v>
      </c>
      <c r="F184" s="198"/>
      <c r="G184" s="198">
        <f t="shared" si="58"/>
        <v>0.2178800000000001</v>
      </c>
      <c r="H184" s="236">
        <f t="shared" si="59"/>
        <v>7.5395312922021701E-2</v>
      </c>
      <c r="I184" s="199">
        <f t="shared" si="60"/>
        <v>3.3885533897537843</v>
      </c>
      <c r="J184" s="199">
        <f t="shared" si="61"/>
        <v>4.570444666666666</v>
      </c>
      <c r="K184" s="204">
        <f t="shared" si="62"/>
        <v>14.842380199954453</v>
      </c>
      <c r="L184" s="236">
        <f t="shared" si="63"/>
        <v>0.14143578662536141</v>
      </c>
      <c r="M184" s="204">
        <f t="shared" si="64"/>
        <v>2757.7057392843881</v>
      </c>
      <c r="Z184" s="229" t="str">
        <f t="shared" si="65"/>
        <v>44,5/2,6</v>
      </c>
    </row>
    <row r="185" spans="1:26" x14ac:dyDescent="0.2">
      <c r="A185" s="230" t="s">
        <v>445</v>
      </c>
      <c r="B185" s="157">
        <f t="shared" ref="B185:B192" si="67">$B$184</f>
        <v>44.5</v>
      </c>
      <c r="C185" s="169">
        <v>2.9</v>
      </c>
      <c r="D185" s="231">
        <v>3</v>
      </c>
      <c r="E185" s="171">
        <f>(PI()/4*(B184^2-(B184-2*C185)^2))*10^-3</f>
        <v>0.37900173772907242</v>
      </c>
      <c r="F185" s="172"/>
      <c r="G185" s="172">
        <f t="shared" si="58"/>
        <v>0.24127999999999986</v>
      </c>
      <c r="H185" s="232">
        <f t="shared" si="59"/>
        <v>8.2384081482340638E-2</v>
      </c>
      <c r="I185" s="173">
        <f t="shared" si="60"/>
        <v>3.7026553475209276</v>
      </c>
      <c r="J185" s="173">
        <f t="shared" si="61"/>
        <v>5.0267536666666679</v>
      </c>
      <c r="K185" s="206">
        <f t="shared" si="62"/>
        <v>14.743515523781973</v>
      </c>
      <c r="L185" s="232">
        <f t="shared" si="63"/>
        <v>0.15328554092903393</v>
      </c>
      <c r="M185" s="206">
        <f t="shared" si="64"/>
        <v>2718.3572912981763</v>
      </c>
      <c r="Z185" s="229" t="str">
        <f t="shared" si="65"/>
        <v>44,5/2,9</v>
      </c>
    </row>
    <row r="186" spans="1:26" x14ac:dyDescent="0.2">
      <c r="A186" s="230" t="s">
        <v>446</v>
      </c>
      <c r="B186" s="157">
        <f t="shared" si="67"/>
        <v>44.5</v>
      </c>
      <c r="C186" s="169">
        <v>3.2</v>
      </c>
      <c r="D186" s="231">
        <v>3.3</v>
      </c>
      <c r="E186" s="171">
        <f>(PI()/4*(B185^2-(B185-2*C186)^2))*10^-3</f>
        <v>0.415192885098427</v>
      </c>
      <c r="F186" s="172"/>
      <c r="G186" s="172">
        <f t="shared" si="58"/>
        <v>0.26431999999999994</v>
      </c>
      <c r="H186" s="232">
        <f t="shared" si="59"/>
        <v>8.9055240915867959E-2</v>
      </c>
      <c r="I186" s="173">
        <f t="shared" si="60"/>
        <v>4.0024827377918184</v>
      </c>
      <c r="J186" s="173">
        <f t="shared" si="61"/>
        <v>5.4691306666666684</v>
      </c>
      <c r="K186" s="206">
        <f t="shared" si="62"/>
        <v>14.645519792755735</v>
      </c>
      <c r="L186" s="232">
        <f t="shared" si="63"/>
        <v>0.16431607609651702</v>
      </c>
      <c r="M186" s="206">
        <f t="shared" si="64"/>
        <v>2679.2915866507869</v>
      </c>
      <c r="Z186" s="229" t="str">
        <f t="shared" si="65"/>
        <v>44,5/3,2</v>
      </c>
    </row>
    <row r="187" spans="1:26" x14ac:dyDescent="0.2">
      <c r="A187" s="230" t="s">
        <v>447</v>
      </c>
      <c r="B187" s="157">
        <f t="shared" si="67"/>
        <v>44.5</v>
      </c>
      <c r="C187" s="169">
        <v>3.6</v>
      </c>
      <c r="D187" s="231">
        <v>3.6</v>
      </c>
      <c r="E187" s="171">
        <f>(PI()/4*(B186^2-(B186-2*C187)^2))*10^-3</f>
        <v>0.46256810231456136</v>
      </c>
      <c r="F187" s="172"/>
      <c r="G187" s="172">
        <f t="shared" si="58"/>
        <v>0.29448000000000013</v>
      </c>
      <c r="H187" s="232">
        <f t="shared" si="59"/>
        <v>9.7472928729852248E-2</v>
      </c>
      <c r="I187" s="173">
        <f t="shared" si="60"/>
        <v>4.3808057856113374</v>
      </c>
      <c r="J187" s="173">
        <f t="shared" si="61"/>
        <v>6.0376680000000009</v>
      </c>
      <c r="K187" s="206">
        <f t="shared" si="62"/>
        <v>14.516240904586834</v>
      </c>
      <c r="L187" s="232">
        <f t="shared" si="63"/>
        <v>0.17779748079675495</v>
      </c>
      <c r="M187" s="206">
        <f t="shared" si="64"/>
        <v>2627.6438034257708</v>
      </c>
      <c r="Z187" s="229" t="str">
        <f t="shared" si="65"/>
        <v>44,5/3,6</v>
      </c>
    </row>
    <row r="188" spans="1:26" x14ac:dyDescent="0.2">
      <c r="A188" s="230" t="s">
        <v>448</v>
      </c>
      <c r="B188" s="157">
        <f t="shared" si="67"/>
        <v>44.5</v>
      </c>
      <c r="C188" s="169">
        <v>4</v>
      </c>
      <c r="D188" s="231">
        <v>4</v>
      </c>
      <c r="E188" s="171">
        <f>(PI()/4*(B186^2-(B186-2*C188)^2))*10^-3</f>
        <v>0.50893800988154647</v>
      </c>
      <c r="F188" s="172"/>
      <c r="G188" s="172">
        <f t="shared" si="58"/>
        <v>0.32400000000000001</v>
      </c>
      <c r="H188" s="232">
        <f t="shared" si="59"/>
        <v>0.10536607235828892</v>
      </c>
      <c r="I188" s="173">
        <f t="shared" si="60"/>
        <v>4.7355538138556819</v>
      </c>
      <c r="J188" s="173">
        <f t="shared" si="61"/>
        <v>6.5823333333333318</v>
      </c>
      <c r="K188" s="206">
        <f t="shared" si="62"/>
        <v>14.388580541526673</v>
      </c>
      <c r="L188" s="232">
        <f t="shared" si="63"/>
        <v>0.18993716636900207</v>
      </c>
      <c r="M188" s="206">
        <f t="shared" si="64"/>
        <v>2576.4986750253292</v>
      </c>
      <c r="Z188" s="229" t="str">
        <f t="shared" si="65"/>
        <v>44,5/4,0</v>
      </c>
    </row>
    <row r="189" spans="1:26" x14ac:dyDescent="0.2">
      <c r="A189" s="230" t="s">
        <v>449</v>
      </c>
      <c r="B189" s="157">
        <f t="shared" si="67"/>
        <v>44.5</v>
      </c>
      <c r="C189" s="169">
        <v>4.5</v>
      </c>
      <c r="D189" s="231">
        <v>4.4000000000000004</v>
      </c>
      <c r="E189" s="171">
        <f>(PI()/4*(B187^2-(B187-2*C189)^2))*10^-3</f>
        <v>0.56548667764616278</v>
      </c>
      <c r="F189" s="172"/>
      <c r="G189" s="172">
        <f t="shared" si="58"/>
        <v>0.36</v>
      </c>
      <c r="H189" s="232">
        <f t="shared" si="59"/>
        <v>0.11452872368202439</v>
      </c>
      <c r="I189" s="173">
        <f t="shared" si="60"/>
        <v>5.1473583677314334</v>
      </c>
      <c r="J189" s="173">
        <f t="shared" si="61"/>
        <v>7.2303750000000004</v>
      </c>
      <c r="K189" s="206">
        <f t="shared" si="62"/>
        <v>14.231347441475807</v>
      </c>
      <c r="L189" s="232">
        <f t="shared" si="63"/>
        <v>0.20332105263682254</v>
      </c>
      <c r="M189" s="206">
        <f t="shared" si="64"/>
        <v>2513.2741228718346</v>
      </c>
      <c r="Z189" s="229" t="str">
        <f t="shared" si="65"/>
        <v>44,5/4,5</v>
      </c>
    </row>
    <row r="190" spans="1:26" x14ac:dyDescent="0.2">
      <c r="A190" s="230" t="s">
        <v>450</v>
      </c>
      <c r="B190" s="157">
        <f t="shared" si="67"/>
        <v>44.5</v>
      </c>
      <c r="C190" s="169">
        <v>5</v>
      </c>
      <c r="D190" s="231">
        <v>4.9000000000000004</v>
      </c>
      <c r="E190" s="171">
        <f>(PI()/4*(B189^2-(B189-2*C190)^2))*10^-3</f>
        <v>0.62046454908398418</v>
      </c>
      <c r="F190" s="172"/>
      <c r="G190" s="172">
        <f t="shared" si="58"/>
        <v>0.39500000000000002</v>
      </c>
      <c r="H190" s="232">
        <f t="shared" si="59"/>
        <v>0.12294892830442322</v>
      </c>
      <c r="I190" s="173">
        <f t="shared" si="60"/>
        <v>5.5257945305358751</v>
      </c>
      <c r="J190" s="173">
        <f t="shared" si="61"/>
        <v>7.8429166666666665</v>
      </c>
      <c r="K190" s="206">
        <f t="shared" si="62"/>
        <v>14.076798286542292</v>
      </c>
      <c r="L190" s="232">
        <f t="shared" si="63"/>
        <v>0.21482670001110846</v>
      </c>
      <c r="M190" s="206">
        <f t="shared" si="64"/>
        <v>2450.8349688817375</v>
      </c>
      <c r="Z190" s="229" t="str">
        <f t="shared" si="65"/>
        <v>44,5/5,0</v>
      </c>
    </row>
    <row r="191" spans="1:26" x14ac:dyDescent="0.2">
      <c r="A191" s="230" t="s">
        <v>451</v>
      </c>
      <c r="B191" s="157">
        <f t="shared" si="67"/>
        <v>44.5</v>
      </c>
      <c r="C191" s="169">
        <v>5.6</v>
      </c>
      <c r="D191" s="231">
        <v>5.4</v>
      </c>
      <c r="E191" s="171">
        <f>(PI()/4*(B190^2-(B190-2*C191)^2))*10^-3</f>
        <v>0.6843645436580007</v>
      </c>
      <c r="F191" s="172"/>
      <c r="G191" s="172">
        <f t="shared" si="58"/>
        <v>0.43568000000000012</v>
      </c>
      <c r="H191" s="232">
        <f t="shared" si="59"/>
        <v>0.13213111789972976</v>
      </c>
      <c r="I191" s="173">
        <f t="shared" si="60"/>
        <v>5.9384772089766189</v>
      </c>
      <c r="J191" s="173">
        <f t="shared" si="61"/>
        <v>8.5325146666666658</v>
      </c>
      <c r="K191" s="206">
        <f t="shared" si="62"/>
        <v>13.895008096435209</v>
      </c>
      <c r="L191" s="232">
        <f t="shared" si="63"/>
        <v>0.22631654407937818</v>
      </c>
      <c r="M191" s="206">
        <f t="shared" si="64"/>
        <v>2376.9447096693052</v>
      </c>
      <c r="Z191" s="229" t="str">
        <f t="shared" si="65"/>
        <v>44,5/5,6</v>
      </c>
    </row>
    <row r="192" spans="1:26" x14ac:dyDescent="0.2">
      <c r="A192" s="230" t="s">
        <v>452</v>
      </c>
      <c r="B192" s="157">
        <f t="shared" si="67"/>
        <v>44.5</v>
      </c>
      <c r="C192" s="184">
        <v>6.3</v>
      </c>
      <c r="D192" s="231">
        <v>5.9</v>
      </c>
      <c r="E192" s="171">
        <f>(PI()/4*(B190^2-(B190-2*C192)^2))*10^-3</f>
        <v>0.75605568801291978</v>
      </c>
      <c r="F192" s="172"/>
      <c r="G192" s="172">
        <f t="shared" si="58"/>
        <v>0.48132000000000008</v>
      </c>
      <c r="H192" s="232">
        <f t="shared" si="59"/>
        <v>0.14165931905415072</v>
      </c>
      <c r="I192" s="173">
        <f t="shared" si="60"/>
        <v>6.3667109687258758</v>
      </c>
      <c r="J192" s="173">
        <f t="shared" si="61"/>
        <v>9.2765609999999992</v>
      </c>
      <c r="K192" s="206">
        <f t="shared" si="62"/>
        <v>13.688179206892347</v>
      </c>
      <c r="L192" s="238">
        <f t="shared" si="63"/>
        <v>0.23676847204001217</v>
      </c>
      <c r="M192" s="193">
        <f t="shared" si="64"/>
        <v>2292.1688319121854</v>
      </c>
      <c r="Z192" s="229" t="str">
        <f t="shared" si="65"/>
        <v>44,5/6,3</v>
      </c>
    </row>
    <row r="193" spans="1:26" x14ac:dyDescent="0.2">
      <c r="A193" s="234" t="s">
        <v>453</v>
      </c>
      <c r="B193" s="149">
        <v>48.3</v>
      </c>
      <c r="C193" s="195">
        <v>2.6</v>
      </c>
      <c r="D193" s="235">
        <v>2.9</v>
      </c>
      <c r="E193" s="197">
        <f>(PI()/4*(B193^2-(B193-2*C193)^2))*10^-3</f>
        <v>0.37328403909953956</v>
      </c>
      <c r="F193" s="198"/>
      <c r="G193" s="198">
        <f t="shared" si="58"/>
        <v>0.23764000000000021</v>
      </c>
      <c r="H193" s="236">
        <f t="shared" si="59"/>
        <v>9.7765422865413745E-2</v>
      </c>
      <c r="I193" s="199">
        <f t="shared" si="60"/>
        <v>4.0482576755864912</v>
      </c>
      <c r="J193" s="199">
        <f t="shared" si="61"/>
        <v>5.4359326666666661</v>
      </c>
      <c r="K193" s="204">
        <f t="shared" si="62"/>
        <v>16.183517849960801</v>
      </c>
      <c r="L193" s="236">
        <f t="shared" si="63"/>
        <v>0.18440848454879991</v>
      </c>
      <c r="M193" s="204">
        <f t="shared" si="64"/>
        <v>3280.5924205478732</v>
      </c>
      <c r="Z193" s="229" t="str">
        <f t="shared" si="65"/>
        <v>48,3/2,6</v>
      </c>
    </row>
    <row r="194" spans="1:26" x14ac:dyDescent="0.2">
      <c r="A194" s="230" t="s">
        <v>454</v>
      </c>
      <c r="B194" s="157">
        <f t="shared" ref="B194:B201" si="68">$B$193</f>
        <v>48.3</v>
      </c>
      <c r="C194" s="169">
        <v>2.9</v>
      </c>
      <c r="D194" s="231">
        <v>3.2</v>
      </c>
      <c r="E194" s="171">
        <f>(PI()/4*(B193^2-(B193-2*C194)^2))*10^-3</f>
        <v>0.41362208877163203</v>
      </c>
      <c r="F194" s="172"/>
      <c r="G194" s="172">
        <f t="shared" si="58"/>
        <v>0.26331999999999994</v>
      </c>
      <c r="H194" s="232">
        <f t="shared" si="59"/>
        <v>0.1070024832823883</v>
      </c>
      <c r="I194" s="173">
        <f t="shared" si="60"/>
        <v>4.4307446493742573</v>
      </c>
      <c r="J194" s="173">
        <f t="shared" si="61"/>
        <v>5.9854936666666685</v>
      </c>
      <c r="K194" s="206">
        <f t="shared" si="62"/>
        <v>16.084037117589599</v>
      </c>
      <c r="L194" s="232">
        <f t="shared" si="63"/>
        <v>0.2003383810764037</v>
      </c>
      <c r="M194" s="206">
        <f t="shared" si="64"/>
        <v>3237.6625569365688</v>
      </c>
      <c r="Z194" s="229" t="str">
        <f t="shared" si="65"/>
        <v>48,3/2,9</v>
      </c>
    </row>
    <row r="195" spans="1:26" x14ac:dyDescent="0.2">
      <c r="A195" s="230" t="s">
        <v>455</v>
      </c>
      <c r="B195" s="157">
        <f t="shared" si="68"/>
        <v>48.3</v>
      </c>
      <c r="C195" s="169">
        <v>3.2</v>
      </c>
      <c r="D195" s="231">
        <v>3.6</v>
      </c>
      <c r="E195" s="171">
        <f>(PI()/4*(B194^2-(B194-2*C195)^2))*10^-3</f>
        <v>0.45339465176607896</v>
      </c>
      <c r="F195" s="172"/>
      <c r="G195" s="172">
        <f t="shared" si="58"/>
        <v>0.28864000000000001</v>
      </c>
      <c r="H195" s="232">
        <f t="shared" si="59"/>
        <v>0.11585650210910085</v>
      </c>
      <c r="I195" s="173">
        <f t="shared" si="60"/>
        <v>4.7973706877474482</v>
      </c>
      <c r="J195" s="173">
        <f t="shared" si="61"/>
        <v>6.519754666666663</v>
      </c>
      <c r="K195" s="206">
        <f t="shared" si="62"/>
        <v>15.985344850831339</v>
      </c>
      <c r="L195" s="232">
        <f t="shared" si="63"/>
        <v>0.21527762644568507</v>
      </c>
      <c r="M195" s="206">
        <f t="shared" si="64"/>
        <v>3195.0154366640868</v>
      </c>
      <c r="Z195" s="229" t="str">
        <f t="shared" si="65"/>
        <v>48,3/3,2</v>
      </c>
    </row>
    <row r="196" spans="1:26" x14ac:dyDescent="0.2">
      <c r="A196" s="230" t="s">
        <v>456</v>
      </c>
      <c r="B196" s="157">
        <f t="shared" si="68"/>
        <v>48.3</v>
      </c>
      <c r="C196" s="169">
        <v>3.6</v>
      </c>
      <c r="D196" s="231">
        <v>4</v>
      </c>
      <c r="E196" s="171">
        <f>(PI()/4*(B195^2-(B195-2*C196)^2))*10^-3</f>
        <v>0.5055450898156697</v>
      </c>
      <c r="F196" s="172"/>
      <c r="G196" s="172">
        <f t="shared" si="58"/>
        <v>0.32184000000000013</v>
      </c>
      <c r="H196" s="232">
        <f t="shared" si="59"/>
        <v>0.1270845566092253</v>
      </c>
      <c r="I196" s="173">
        <f t="shared" si="60"/>
        <v>5.2623004807132627</v>
      </c>
      <c r="J196" s="173">
        <f t="shared" si="61"/>
        <v>7.2086760000000014</v>
      </c>
      <c r="K196" s="206">
        <f t="shared" si="62"/>
        <v>15.855007095551864</v>
      </c>
      <c r="L196" s="232">
        <f t="shared" si="63"/>
        <v>0.23370894982602303</v>
      </c>
      <c r="M196" s="206">
        <f t="shared" si="64"/>
        <v>3138.5924326056142</v>
      </c>
      <c r="Z196" s="229" t="str">
        <f t="shared" si="65"/>
        <v>48,3/3,6</v>
      </c>
    </row>
    <row r="197" spans="1:26" x14ac:dyDescent="0.2">
      <c r="A197" s="230" t="s">
        <v>457</v>
      </c>
      <c r="B197" s="157">
        <f t="shared" si="68"/>
        <v>48.3</v>
      </c>
      <c r="C197" s="169">
        <v>4</v>
      </c>
      <c r="D197" s="231">
        <v>4.4000000000000004</v>
      </c>
      <c r="E197" s="171">
        <f>(PI()/4*(B195^2-(B195-2*C197)^2))*10^-3</f>
        <v>0.55669021821611153</v>
      </c>
      <c r="F197" s="172"/>
      <c r="G197" s="172">
        <f t="shared" si="58"/>
        <v>0.3544000000000001</v>
      </c>
      <c r="H197" s="232">
        <f t="shared" si="59"/>
        <v>0.13767575372979926</v>
      </c>
      <c r="I197" s="173">
        <f t="shared" si="60"/>
        <v>5.7008593676935515</v>
      </c>
      <c r="J197" s="173">
        <f t="shared" si="61"/>
        <v>7.8712933333333313</v>
      </c>
      <c r="K197" s="206">
        <f t="shared" si="62"/>
        <v>15.726132709601552</v>
      </c>
      <c r="L197" s="232">
        <f t="shared" si="63"/>
        <v>0.25050571995429233</v>
      </c>
      <c r="M197" s="206">
        <f t="shared" si="64"/>
        <v>3082.6720833717163</v>
      </c>
      <c r="Z197" s="229" t="str">
        <f t="shared" si="65"/>
        <v>48,3/4,0</v>
      </c>
    </row>
    <row r="198" spans="1:26" x14ac:dyDescent="0.2">
      <c r="A198" s="230" t="s">
        <v>458</v>
      </c>
      <c r="B198" s="157">
        <f t="shared" si="68"/>
        <v>48.3</v>
      </c>
      <c r="C198" s="169">
        <v>4.5</v>
      </c>
      <c r="D198" s="231">
        <v>4.9000000000000004</v>
      </c>
      <c r="E198" s="171">
        <f>(PI()/4*(B196^2-(B196-2*C198)^2))*10^-3</f>
        <v>0.61920791202254832</v>
      </c>
      <c r="F198" s="172"/>
      <c r="G198" s="172">
        <f t="shared" si="58"/>
        <v>0.39420000000000005</v>
      </c>
      <c r="H198" s="232">
        <f t="shared" si="59"/>
        <v>0.15005652336987424</v>
      </c>
      <c r="I198" s="173">
        <f t="shared" si="60"/>
        <v>6.2135206364337163</v>
      </c>
      <c r="J198" s="173">
        <f t="shared" si="61"/>
        <v>8.663355000000001</v>
      </c>
      <c r="K198" s="206">
        <f t="shared" si="62"/>
        <v>15.567152918886613</v>
      </c>
      <c r="L198" s="232">
        <f t="shared" si="63"/>
        <v>0.26930952034800998</v>
      </c>
      <c r="M198" s="206">
        <f t="shared" si="64"/>
        <v>3013.4785051764011</v>
      </c>
      <c r="Z198" s="229" t="str">
        <f t="shared" si="65"/>
        <v>48,3/4,5</v>
      </c>
    </row>
    <row r="199" spans="1:26" x14ac:dyDescent="0.2">
      <c r="A199" s="230" t="s">
        <v>459</v>
      </c>
      <c r="B199" s="157">
        <f t="shared" si="68"/>
        <v>48.3</v>
      </c>
      <c r="C199" s="169">
        <v>5</v>
      </c>
      <c r="D199" s="231">
        <v>5.3</v>
      </c>
      <c r="E199" s="171">
        <f>(PI()/4*(B198^2-(B198-2*C199)^2))*10^-3</f>
        <v>0.68015480950219021</v>
      </c>
      <c r="F199" s="172"/>
      <c r="G199" s="172">
        <f t="shared" si="58"/>
        <v>0.433</v>
      </c>
      <c r="H199" s="232">
        <f t="shared" si="59"/>
        <v>0.16152741512813948</v>
      </c>
      <c r="I199" s="173">
        <f t="shared" si="60"/>
        <v>6.6885058024074322</v>
      </c>
      <c r="J199" s="173">
        <f t="shared" si="61"/>
        <v>9.4161166666666656</v>
      </c>
      <c r="K199" s="206">
        <f t="shared" si="62"/>
        <v>15.410588892057303</v>
      </c>
      <c r="L199" s="232">
        <f t="shared" si="63"/>
        <v>0.28580139243841296</v>
      </c>
      <c r="M199" s="206">
        <f t="shared" si="64"/>
        <v>2945.0703251444829</v>
      </c>
      <c r="Z199" s="229" t="str">
        <f t="shared" si="65"/>
        <v>48,3/5,0</v>
      </c>
    </row>
    <row r="200" spans="1:26" x14ac:dyDescent="0.2">
      <c r="A200" s="230" t="s">
        <v>460</v>
      </c>
      <c r="B200" s="157">
        <f t="shared" si="68"/>
        <v>48.3</v>
      </c>
      <c r="C200" s="169">
        <v>5.6</v>
      </c>
      <c r="D200" s="231">
        <v>4.9000000000000004</v>
      </c>
      <c r="E200" s="171">
        <f>(PI()/4*(B199^2-(B199-2*C200)^2))*10^-3</f>
        <v>0.75121763532639152</v>
      </c>
      <c r="F200" s="172"/>
      <c r="G200" s="172">
        <f t="shared" si="58"/>
        <v>0.47824000000000011</v>
      </c>
      <c r="H200" s="232">
        <f t="shared" si="59"/>
        <v>0.17415572341976149</v>
      </c>
      <c r="I200" s="173">
        <f t="shared" si="60"/>
        <v>7.2114171188307035</v>
      </c>
      <c r="J200" s="173">
        <f t="shared" si="61"/>
        <v>10.268962666666669</v>
      </c>
      <c r="K200" s="206">
        <f t="shared" si="62"/>
        <v>15.226005713909343</v>
      </c>
      <c r="L200" s="232">
        <f t="shared" si="63"/>
        <v>0.3027208106564116</v>
      </c>
      <c r="M200" s="206">
        <f t="shared" si="64"/>
        <v>2864.0172346818667</v>
      </c>
      <c r="Z200" s="229" t="str">
        <f t="shared" si="65"/>
        <v>48,3/5,6</v>
      </c>
    </row>
    <row r="201" spans="1:26" x14ac:dyDescent="0.2">
      <c r="A201" s="230" t="s">
        <v>461</v>
      </c>
      <c r="B201" s="157">
        <f t="shared" si="68"/>
        <v>48.3</v>
      </c>
      <c r="C201" s="184">
        <v>6.3</v>
      </c>
      <c r="D201" s="231">
        <v>6.5</v>
      </c>
      <c r="E201" s="171">
        <f>(PI()/4*(B199^2-(B199-2*C201)^2))*10^-3</f>
        <v>0.83126541613985938</v>
      </c>
      <c r="F201" s="172"/>
      <c r="G201" s="172">
        <f t="shared" si="58"/>
        <v>0.52920000000000011</v>
      </c>
      <c r="H201" s="232">
        <f t="shared" si="59"/>
        <v>0.18741813980466282</v>
      </c>
      <c r="I201" s="173">
        <f t="shared" si="60"/>
        <v>7.760585499157882</v>
      </c>
      <c r="J201" s="173">
        <f t="shared" si="61"/>
        <v>11.196549000000001</v>
      </c>
      <c r="K201" s="206">
        <f t="shared" si="62"/>
        <v>15.015367128378845</v>
      </c>
      <c r="L201" s="238">
        <f t="shared" si="63"/>
        <v>0.31877221610232859</v>
      </c>
      <c r="M201" s="193">
        <f t="shared" si="64"/>
        <v>2770.8847204661975</v>
      </c>
      <c r="Z201" s="229" t="str">
        <f t="shared" si="65"/>
        <v>48,3/6,3</v>
      </c>
    </row>
    <row r="202" spans="1:26" x14ac:dyDescent="0.2">
      <c r="A202" s="234" t="s">
        <v>462</v>
      </c>
      <c r="B202" s="149">
        <v>51</v>
      </c>
      <c r="C202" s="195">
        <v>2.6</v>
      </c>
      <c r="D202" s="235">
        <v>3.1</v>
      </c>
      <c r="E202" s="197">
        <f>(PI()/4*(B202^2-(B202-2*C202)^2))*10^-3</f>
        <v>0.39533801952773967</v>
      </c>
      <c r="F202" s="198"/>
      <c r="G202" s="198">
        <f t="shared" si="58"/>
        <v>0.25168000000000007</v>
      </c>
      <c r="H202" s="236">
        <f t="shared" si="59"/>
        <v>0.11609693950461367</v>
      </c>
      <c r="I202" s="199">
        <f t="shared" si="60"/>
        <v>4.5528211570436747</v>
      </c>
      <c r="J202" s="199">
        <f t="shared" si="61"/>
        <v>6.0965146666666667</v>
      </c>
      <c r="K202" s="204">
        <f t="shared" si="62"/>
        <v>17.136656616738282</v>
      </c>
      <c r="L202" s="236">
        <f t="shared" si="63"/>
        <v>0.2197224838313982</v>
      </c>
      <c r="M202" s="204">
        <f t="shared" si="64"/>
        <v>3679.6846432966527</v>
      </c>
      <c r="Z202" s="229" t="str">
        <f t="shared" si="65"/>
        <v>51/2,6</v>
      </c>
    </row>
    <row r="203" spans="1:26" x14ac:dyDescent="0.2">
      <c r="A203" s="230" t="s">
        <v>463</v>
      </c>
      <c r="B203" s="157">
        <f t="shared" ref="B203:B210" si="69">$B$202</f>
        <v>51</v>
      </c>
      <c r="C203" s="169">
        <v>2.9</v>
      </c>
      <c r="D203" s="231">
        <v>3.4</v>
      </c>
      <c r="E203" s="171">
        <f>(PI()/4*(B202^2-(B202-2*C203)^2))*10^-3</f>
        <v>0.43822075924924009</v>
      </c>
      <c r="F203" s="172"/>
      <c r="G203" s="172">
        <f t="shared" si="58"/>
        <v>0.27897999999999989</v>
      </c>
      <c r="H203" s="232">
        <f t="shared" si="59"/>
        <v>0.12719467092399003</v>
      </c>
      <c r="I203" s="173">
        <f t="shared" si="60"/>
        <v>4.9880263107447078</v>
      </c>
      <c r="J203" s="173">
        <f t="shared" si="61"/>
        <v>6.7175986666666674</v>
      </c>
      <c r="K203" s="206">
        <f t="shared" si="62"/>
        <v>17.036798408151689</v>
      </c>
      <c r="L203" s="232">
        <f t="shared" si="63"/>
        <v>0.23905509741078004</v>
      </c>
      <c r="M203" s="206">
        <f t="shared" si="64"/>
        <v>3634.2100896359407</v>
      </c>
      <c r="Z203" s="229" t="str">
        <f t="shared" si="65"/>
        <v>51/2,9</v>
      </c>
    </row>
    <row r="204" spans="1:26" x14ac:dyDescent="0.2">
      <c r="A204" s="230" t="s">
        <v>464</v>
      </c>
      <c r="B204" s="157">
        <f t="shared" si="69"/>
        <v>51</v>
      </c>
      <c r="C204" s="169">
        <v>3.2</v>
      </c>
      <c r="D204" s="231">
        <v>3.8</v>
      </c>
      <c r="E204" s="171">
        <f>(PI()/4*(B203^2-(B203-2*C204)^2))*10^-3</f>
        <v>0.48053801229309473</v>
      </c>
      <c r="F204" s="172"/>
      <c r="G204" s="172">
        <f t="shared" si="58"/>
        <v>0.30591999999999997</v>
      </c>
      <c r="H204" s="232">
        <f t="shared" si="59"/>
        <v>0.13785914765670446</v>
      </c>
      <c r="I204" s="173">
        <f t="shared" si="60"/>
        <v>5.4062410845766466</v>
      </c>
      <c r="J204" s="173">
        <f t="shared" si="61"/>
        <v>7.3224106666666655</v>
      </c>
      <c r="K204" s="206">
        <f t="shared" si="62"/>
        <v>16.93767988834362</v>
      </c>
      <c r="L204" s="232">
        <f t="shared" si="63"/>
        <v>0.25726533412730712</v>
      </c>
      <c r="M204" s="206">
        <f t="shared" si="64"/>
        <v>3589.0182793140511</v>
      </c>
      <c r="Z204" s="229" t="str">
        <f t="shared" si="65"/>
        <v>51/3,2</v>
      </c>
    </row>
    <row r="205" spans="1:26" x14ac:dyDescent="0.2">
      <c r="A205" s="230" t="s">
        <v>465</v>
      </c>
      <c r="B205" s="157">
        <f t="shared" si="69"/>
        <v>51</v>
      </c>
      <c r="C205" s="169">
        <v>3.6</v>
      </c>
      <c r="D205" s="231">
        <v>4.2</v>
      </c>
      <c r="E205" s="171">
        <f>(PI()/4*(B204^2-(B204-2*C205)^2))*10^-3</f>
        <v>0.53608137040856241</v>
      </c>
      <c r="F205" s="172"/>
      <c r="G205" s="172">
        <f t="shared" si="58"/>
        <v>0.34128000000000008</v>
      </c>
      <c r="H205" s="232">
        <f t="shared" si="59"/>
        <v>0.15142422429245456</v>
      </c>
      <c r="I205" s="173">
        <f t="shared" si="60"/>
        <v>5.9382048742139055</v>
      </c>
      <c r="J205" s="173">
        <f t="shared" si="61"/>
        <v>8.1038879999999978</v>
      </c>
      <c r="K205" s="206">
        <f t="shared" si="62"/>
        <v>16.80669509451516</v>
      </c>
      <c r="L205" s="232">
        <f t="shared" si="63"/>
        <v>0.27985661236044745</v>
      </c>
      <c r="M205" s="206">
        <f t="shared" si="64"/>
        <v>3529.2023551897014</v>
      </c>
      <c r="Z205" s="229" t="str">
        <f t="shared" si="65"/>
        <v>51/3,6</v>
      </c>
    </row>
    <row r="206" spans="1:26" x14ac:dyDescent="0.2">
      <c r="A206" s="230" t="s">
        <v>466</v>
      </c>
      <c r="B206" s="157">
        <f t="shared" si="69"/>
        <v>51</v>
      </c>
      <c r="C206" s="169">
        <v>4</v>
      </c>
      <c r="D206" s="231">
        <v>4.5999999999999996</v>
      </c>
      <c r="E206" s="171">
        <f>(PI()/4*(B204^2-(B204-2*C206)^2))*10^-3</f>
        <v>0.59061941887488112</v>
      </c>
      <c r="F206" s="172"/>
      <c r="G206" s="172">
        <f t="shared" si="58"/>
        <v>0.376</v>
      </c>
      <c r="H206" s="232">
        <f t="shared" si="59"/>
        <v>0.16426602587457628</v>
      </c>
      <c r="I206" s="173">
        <f t="shared" si="60"/>
        <v>6.4418049362578937</v>
      </c>
      <c r="J206" s="173">
        <f t="shared" si="61"/>
        <v>8.8573333333333366</v>
      </c>
      <c r="K206" s="206">
        <f t="shared" si="62"/>
        <v>16.677080080157914</v>
      </c>
      <c r="L206" s="232">
        <f t="shared" si="63"/>
        <v>0.30058764669532734</v>
      </c>
      <c r="M206" s="206">
        <f t="shared" si="64"/>
        <v>3469.8890858899267</v>
      </c>
      <c r="Z206" s="229" t="str">
        <f t="shared" si="65"/>
        <v>51/4,0</v>
      </c>
    </row>
    <row r="207" spans="1:26" x14ac:dyDescent="0.2">
      <c r="A207" s="230" t="s">
        <v>467</v>
      </c>
      <c r="B207" s="157">
        <f t="shared" si="69"/>
        <v>51</v>
      </c>
      <c r="C207" s="169">
        <v>4.5</v>
      </c>
      <c r="D207" s="231">
        <v>5.2</v>
      </c>
      <c r="E207" s="171">
        <f>(PI()/4*(B205^2-(B205-2*C207)^2))*10^-3</f>
        <v>0.65737826276366429</v>
      </c>
      <c r="F207" s="172"/>
      <c r="G207" s="172">
        <f t="shared" si="58"/>
        <v>0.41850000000000004</v>
      </c>
      <c r="H207" s="232">
        <f t="shared" si="59"/>
        <v>0.17934100731021216</v>
      </c>
      <c r="I207" s="173">
        <f t="shared" si="60"/>
        <v>7.0329806788318487</v>
      </c>
      <c r="J207" s="173">
        <f t="shared" si="61"/>
        <v>9.7605000000000022</v>
      </c>
      <c r="K207" s="206">
        <f t="shared" si="62"/>
        <v>16.517036659158929</v>
      </c>
      <c r="L207" s="232">
        <f t="shared" si="63"/>
        <v>0.32399926918002003</v>
      </c>
      <c r="M207" s="206">
        <f t="shared" si="64"/>
        <v>3396.4543576122651</v>
      </c>
      <c r="Z207" s="229" t="str">
        <f t="shared" si="65"/>
        <v>51/4,5</v>
      </c>
    </row>
    <row r="208" spans="1:26" x14ac:dyDescent="0.2">
      <c r="A208" s="230" t="s">
        <v>468</v>
      </c>
      <c r="B208" s="157">
        <f t="shared" si="69"/>
        <v>51</v>
      </c>
      <c r="C208" s="169">
        <v>5</v>
      </c>
      <c r="D208" s="231">
        <v>5.7</v>
      </c>
      <c r="E208" s="171">
        <f>(PI()/4*(B207^2-(B207-2*C208)^2))*10^-3</f>
        <v>0.72256631032565244</v>
      </c>
      <c r="F208" s="172"/>
      <c r="G208" s="172">
        <f t="shared" si="58"/>
        <v>0.46</v>
      </c>
      <c r="H208" s="232">
        <f t="shared" si="59"/>
        <v>0.19337680880090274</v>
      </c>
      <c r="I208" s="173">
        <f t="shared" si="60"/>
        <v>7.5834042667020674</v>
      </c>
      <c r="J208" s="173">
        <f t="shared" si="61"/>
        <v>10.621666666666666</v>
      </c>
      <c r="K208" s="206">
        <f t="shared" si="62"/>
        <v>16.359248148982886</v>
      </c>
      <c r="L208" s="232">
        <f t="shared" si="63"/>
        <v>0.34476330579342013</v>
      </c>
      <c r="M208" s="206">
        <f t="shared" si="64"/>
        <v>3323.805027498001</v>
      </c>
      <c r="Z208" s="229" t="str">
        <f t="shared" si="65"/>
        <v>51/5,0</v>
      </c>
    </row>
    <row r="209" spans="1:26" x14ac:dyDescent="0.2">
      <c r="A209" s="230" t="s">
        <v>469</v>
      </c>
      <c r="B209" s="157">
        <f t="shared" si="69"/>
        <v>51</v>
      </c>
      <c r="C209" s="169">
        <v>5.6</v>
      </c>
      <c r="D209" s="231">
        <v>6.3</v>
      </c>
      <c r="E209" s="171">
        <f>(PI()/4*(B208^2-(B208-2*C209)^2))*10^-3</f>
        <v>0.79871851624866919</v>
      </c>
      <c r="F209" s="172"/>
      <c r="G209" s="172">
        <f t="shared" si="58"/>
        <v>0.50848000000000015</v>
      </c>
      <c r="H209" s="232">
        <f t="shared" si="59"/>
        <v>0.20891680870258308</v>
      </c>
      <c r="I209" s="173">
        <f t="shared" si="60"/>
        <v>8.1928160275522792</v>
      </c>
      <c r="J209" s="173">
        <f t="shared" si="61"/>
        <v>11.601034666666665</v>
      </c>
      <c r="K209" s="206">
        <f t="shared" si="62"/>
        <v>16.172971279267141</v>
      </c>
      <c r="L209" s="232">
        <f t="shared" si="63"/>
        <v>0.36637948149794236</v>
      </c>
      <c r="M209" s="206">
        <f t="shared" si="64"/>
        <v>3237.6625569365688</v>
      </c>
      <c r="Z209" s="229" t="str">
        <f t="shared" si="65"/>
        <v>51/5,6</v>
      </c>
    </row>
    <row r="210" spans="1:26" x14ac:dyDescent="0.2">
      <c r="A210" s="230" t="s">
        <v>470</v>
      </c>
      <c r="B210" s="157">
        <f t="shared" si="69"/>
        <v>51</v>
      </c>
      <c r="C210" s="184">
        <v>6.3</v>
      </c>
      <c r="D210" s="231">
        <v>6.9</v>
      </c>
      <c r="E210" s="171">
        <f>(PI()/4*(B208^2-(B208-2*C210)^2))*10^-3</f>
        <v>0.88470390717742176</v>
      </c>
      <c r="F210" s="172"/>
      <c r="G210" s="172">
        <f t="shared" si="58"/>
        <v>0.56322000000000005</v>
      </c>
      <c r="H210" s="232">
        <f t="shared" si="59"/>
        <v>0.22535399099600079</v>
      </c>
      <c r="I210" s="173">
        <f t="shared" si="60"/>
        <v>8.8374114116078744</v>
      </c>
      <c r="J210" s="173">
        <f t="shared" si="61"/>
        <v>12.671315999999999</v>
      </c>
      <c r="K210" s="206">
        <f t="shared" si="62"/>
        <v>15.960028195463815</v>
      </c>
      <c r="L210" s="238">
        <f t="shared" si="63"/>
        <v>0.38733821537342356</v>
      </c>
      <c r="M210" s="193">
        <f t="shared" si="64"/>
        <v>3138.5924326056152</v>
      </c>
      <c r="Z210" s="229" t="str">
        <f t="shared" si="65"/>
        <v>51/6,3</v>
      </c>
    </row>
    <row r="211" spans="1:26" x14ac:dyDescent="0.2">
      <c r="A211" s="234" t="s">
        <v>471</v>
      </c>
      <c r="B211" s="149">
        <v>54</v>
      </c>
      <c r="C211" s="195">
        <v>2.9</v>
      </c>
      <c r="D211" s="235">
        <v>3.7</v>
      </c>
      <c r="E211" s="197">
        <f>(PI()/4*(B211^2-(B211-2*C211)^2))*10^-3</f>
        <v>0.46555261533547126</v>
      </c>
      <c r="F211" s="198"/>
      <c r="G211" s="198">
        <f t="shared" si="58"/>
        <v>0.29637999999999987</v>
      </c>
      <c r="H211" s="236">
        <f t="shared" si="59"/>
        <v>0.15244636777313841</v>
      </c>
      <c r="I211" s="199">
        <f t="shared" si="60"/>
        <v>5.6461617693754969</v>
      </c>
      <c r="J211" s="199">
        <f t="shared" si="61"/>
        <v>7.5806386666666663</v>
      </c>
      <c r="K211" s="204">
        <f t="shared" si="62"/>
        <v>18.095648648224799</v>
      </c>
      <c r="L211" s="236">
        <f t="shared" si="63"/>
        <v>0.28759260853549062</v>
      </c>
      <c r="M211" s="204">
        <f t="shared" si="64"/>
        <v>4101.6790764901016</v>
      </c>
      <c r="Z211" s="229" t="str">
        <f t="shared" si="65"/>
        <v>54/2,9</v>
      </c>
    </row>
    <row r="212" spans="1:26" x14ac:dyDescent="0.2">
      <c r="A212" s="230" t="s">
        <v>472</v>
      </c>
      <c r="B212" s="157">
        <f t="shared" ref="B212:B218" si="70">$B$211</f>
        <v>54</v>
      </c>
      <c r="C212" s="169">
        <v>3.2</v>
      </c>
      <c r="D212" s="231">
        <v>4</v>
      </c>
      <c r="E212" s="171">
        <f>(PI()/4*(B212^2-(B212-2*C212)^2))*10^-3</f>
        <v>0.51069730176755657</v>
      </c>
      <c r="F212" s="172"/>
      <c r="G212" s="172">
        <f t="shared" si="58"/>
        <v>0.32511999999999985</v>
      </c>
      <c r="H212" s="232">
        <f t="shared" si="59"/>
        <v>0.16539442815044089</v>
      </c>
      <c r="I212" s="173">
        <f t="shared" si="60"/>
        <v>6.1257195611274406</v>
      </c>
      <c r="J212" s="173">
        <f t="shared" si="61"/>
        <v>8.2689706666666645</v>
      </c>
      <c r="K212" s="206">
        <f t="shared" si="62"/>
        <v>17.996110690924304</v>
      </c>
      <c r="L212" s="232">
        <f t="shared" si="63"/>
        <v>0.30995664328489869</v>
      </c>
      <c r="M212" s="206">
        <f t="shared" si="64"/>
        <v>4053.6598327799816</v>
      </c>
      <c r="Z212" s="229" t="str">
        <f t="shared" si="65"/>
        <v>54/3,2</v>
      </c>
    </row>
    <row r="213" spans="1:26" x14ac:dyDescent="0.2">
      <c r="A213" s="230" t="s">
        <v>473</v>
      </c>
      <c r="B213" s="157">
        <f t="shared" si="70"/>
        <v>54</v>
      </c>
      <c r="C213" s="169">
        <v>3.6</v>
      </c>
      <c r="D213" s="231">
        <v>4.5</v>
      </c>
      <c r="E213" s="171">
        <f>(PI()/4*(B212^2-(B212-2*C213)^2))*10^-3</f>
        <v>0.57001057106733222</v>
      </c>
      <c r="F213" s="172"/>
      <c r="G213" s="172">
        <f t="shared" si="58"/>
        <v>0.36288000000000009</v>
      </c>
      <c r="H213" s="232">
        <f t="shared" si="59"/>
        <v>0.18191317365042839</v>
      </c>
      <c r="I213" s="173">
        <f t="shared" si="60"/>
        <v>6.7375249500158674</v>
      </c>
      <c r="J213" s="173">
        <f t="shared" si="61"/>
        <v>9.1601279999999967</v>
      </c>
      <c r="K213" s="206">
        <f t="shared" si="62"/>
        <v>17.864489917151285</v>
      </c>
      <c r="L213" s="232">
        <f t="shared" si="63"/>
        <v>0.3378475455138919</v>
      </c>
      <c r="M213" s="206">
        <f t="shared" si="64"/>
        <v>3990.0739974713242</v>
      </c>
      <c r="Z213" s="229" t="str">
        <f t="shared" si="65"/>
        <v>54/3,6</v>
      </c>
    </row>
    <row r="214" spans="1:26" x14ac:dyDescent="0.2">
      <c r="A214" s="230" t="s">
        <v>474</v>
      </c>
      <c r="B214" s="157">
        <f t="shared" si="70"/>
        <v>54</v>
      </c>
      <c r="C214" s="169">
        <v>4</v>
      </c>
      <c r="D214" s="231">
        <v>4.9000000000000004</v>
      </c>
      <c r="E214" s="171">
        <f>(PI()/4*(B212^2-(B212-2*C214)^2))*10^-3</f>
        <v>0.62831853071795862</v>
      </c>
      <c r="F214" s="172"/>
      <c r="G214" s="172">
        <f t="shared" si="58"/>
        <v>0.4</v>
      </c>
      <c r="H214" s="232">
        <f t="shared" si="59"/>
        <v>0.19760617791079799</v>
      </c>
      <c r="I214" s="173">
        <f t="shared" si="60"/>
        <v>7.3187473300295549</v>
      </c>
      <c r="J214" s="173">
        <f t="shared" si="61"/>
        <v>10.021333333333333</v>
      </c>
      <c r="K214" s="206">
        <f t="shared" si="62"/>
        <v>17.734147850968199</v>
      </c>
      <c r="L214" s="232">
        <f t="shared" si="63"/>
        <v>0.36361026083215198</v>
      </c>
      <c r="M214" s="206">
        <f t="shared" si="64"/>
        <v>3926.9908169872415</v>
      </c>
      <c r="Z214" s="229" t="str">
        <f t="shared" si="65"/>
        <v>54/4,0</v>
      </c>
    </row>
    <row r="215" spans="1:26" x14ac:dyDescent="0.2">
      <c r="A215" s="230" t="s">
        <v>475</v>
      </c>
      <c r="B215" s="157">
        <f t="shared" si="70"/>
        <v>54</v>
      </c>
      <c r="C215" s="169">
        <v>4.5</v>
      </c>
      <c r="D215" s="231">
        <v>5.5</v>
      </c>
      <c r="E215" s="171">
        <f>(PI()/4*(B213^2-(B213-2*C215)^2))*10^-3</f>
        <v>0.69978976358712652</v>
      </c>
      <c r="F215" s="172"/>
      <c r="G215" s="172">
        <f t="shared" si="58"/>
        <v>0.44550000000000006</v>
      </c>
      <c r="H215" s="232">
        <f t="shared" si="59"/>
        <v>0.21610382636774947</v>
      </c>
      <c r="I215" s="173">
        <f t="shared" si="60"/>
        <v>8.0038454210277585</v>
      </c>
      <c r="J215" s="173">
        <f t="shared" si="61"/>
        <v>11.056499999999996</v>
      </c>
      <c r="K215" s="206">
        <f t="shared" si="62"/>
        <v>17.57306177078997</v>
      </c>
      <c r="L215" s="232">
        <f t="shared" si="63"/>
        <v>0.39294288646922748</v>
      </c>
      <c r="M215" s="206">
        <f t="shared" si="64"/>
        <v>3848.8436997291951</v>
      </c>
      <c r="Z215" s="229" t="str">
        <f t="shared" si="65"/>
        <v>54/4,5</v>
      </c>
    </row>
    <row r="216" spans="1:26" x14ac:dyDescent="0.2">
      <c r="A216" s="230" t="s">
        <v>476</v>
      </c>
      <c r="B216" s="157">
        <f t="shared" si="70"/>
        <v>54</v>
      </c>
      <c r="C216" s="169">
        <v>5</v>
      </c>
      <c r="D216" s="231">
        <v>6</v>
      </c>
      <c r="E216" s="171">
        <f>(PI()/4*(B215^2-(B215-2*C216)^2))*10^-3</f>
        <v>0.76969020012949929</v>
      </c>
      <c r="F216" s="172"/>
      <c r="G216" s="172">
        <f t="shared" si="58"/>
        <v>0.49</v>
      </c>
      <c r="H216" s="232">
        <f t="shared" si="59"/>
        <v>0.23340855318927065</v>
      </c>
      <c r="I216" s="173">
        <f t="shared" si="60"/>
        <v>8.6447612292322464</v>
      </c>
      <c r="J216" s="173">
        <f t="shared" si="61"/>
        <v>12.046666666666663</v>
      </c>
      <c r="K216" s="206">
        <f t="shared" si="62"/>
        <v>17.414074767267998</v>
      </c>
      <c r="L216" s="232">
        <f t="shared" si="63"/>
        <v>0.41922815905109007</v>
      </c>
      <c r="M216" s="206">
        <f t="shared" si="64"/>
        <v>3771.4819806345467</v>
      </c>
      <c r="Z216" s="229" t="str">
        <f t="shared" si="65"/>
        <v>54/5,0</v>
      </c>
    </row>
    <row r="217" spans="1:26" x14ac:dyDescent="0.2">
      <c r="A217" s="230" t="s">
        <v>477</v>
      </c>
      <c r="B217" s="157">
        <f t="shared" si="70"/>
        <v>54</v>
      </c>
      <c r="C217" s="169">
        <v>5.6</v>
      </c>
      <c r="D217" s="231">
        <v>6.7</v>
      </c>
      <c r="E217" s="171">
        <f>(PI()/4*(B216^2-(B216-2*C217)^2))*10^-3</f>
        <v>0.8514972728289778</v>
      </c>
      <c r="F217" s="172"/>
      <c r="G217" s="172">
        <f t="shared" si="58"/>
        <v>0.54208000000000023</v>
      </c>
      <c r="H217" s="232">
        <f t="shared" si="59"/>
        <v>0.2526733007392708</v>
      </c>
      <c r="I217" s="173">
        <f t="shared" si="60"/>
        <v>9.358270397750772</v>
      </c>
      <c r="J217" s="173">
        <f t="shared" si="61"/>
        <v>13.176874666666665</v>
      </c>
      <c r="K217" s="206">
        <f t="shared" si="62"/>
        <v>17.226142922894841</v>
      </c>
      <c r="L217" s="232">
        <f t="shared" si="63"/>
        <v>0.446956847451904</v>
      </c>
      <c r="M217" s="206">
        <f t="shared" si="64"/>
        <v>3679.6846432966527</v>
      </c>
      <c r="Z217" s="229" t="str">
        <f t="shared" si="65"/>
        <v>54/5,6</v>
      </c>
    </row>
    <row r="218" spans="1:26" x14ac:dyDescent="0.2">
      <c r="A218" s="230" t="s">
        <v>478</v>
      </c>
      <c r="B218" s="157">
        <f t="shared" si="70"/>
        <v>54</v>
      </c>
      <c r="C218" s="169">
        <v>6.3</v>
      </c>
      <c r="D218" s="231">
        <v>7.4</v>
      </c>
      <c r="E218" s="171">
        <f>(PI()/4*(B216^2-(B216-2*C218)^2))*10^-3</f>
        <v>0.94408000833026895</v>
      </c>
      <c r="F218" s="172"/>
      <c r="G218" s="172">
        <f t="shared" si="58"/>
        <v>0.60102000000000011</v>
      </c>
      <c r="H218" s="232">
        <f t="shared" si="59"/>
        <v>0.27319079221055065</v>
      </c>
      <c r="I218" s="173">
        <f t="shared" si="60"/>
        <v>10.118177489279654</v>
      </c>
      <c r="J218" s="173">
        <f t="shared" si="61"/>
        <v>14.417676000000004</v>
      </c>
      <c r="K218" s="206">
        <f t="shared" si="62"/>
        <v>17.010952354292215</v>
      </c>
      <c r="L218" s="232">
        <f t="shared" si="63"/>
        <v>0.47436232297562586</v>
      </c>
      <c r="M218" s="206">
        <f t="shared" si="64"/>
        <v>3574.017174393161</v>
      </c>
      <c r="Z218" s="229" t="str">
        <f t="shared" si="65"/>
        <v>54/6,3</v>
      </c>
    </row>
    <row r="219" spans="1:26" x14ac:dyDescent="0.2">
      <c r="A219" s="234" t="s">
        <v>479</v>
      </c>
      <c r="B219" s="149">
        <v>57</v>
      </c>
      <c r="C219" s="195">
        <v>2.9</v>
      </c>
      <c r="D219" s="235">
        <v>3.9</v>
      </c>
      <c r="E219" s="197">
        <f>(PI()/4*(B219^2-(B219-2*C219)^2))*10^-3</f>
        <v>0.49288447142170227</v>
      </c>
      <c r="F219" s="198"/>
      <c r="G219" s="198">
        <f t="shared" si="58"/>
        <v>0.31377999999999978</v>
      </c>
      <c r="H219" s="236">
        <f t="shared" si="59"/>
        <v>0.18084054477580108</v>
      </c>
      <c r="I219" s="199">
        <f t="shared" si="60"/>
        <v>6.345282272835127</v>
      </c>
      <c r="J219" s="199">
        <f t="shared" si="61"/>
        <v>8.4958786666666661</v>
      </c>
      <c r="K219" s="204">
        <f t="shared" si="62"/>
        <v>19.154699162346557</v>
      </c>
      <c r="L219" s="236">
        <f t="shared" si="63"/>
        <v>0.34229620486524059</v>
      </c>
      <c r="M219" s="204">
        <f t="shared" si="64"/>
        <v>4597.4223972265709</v>
      </c>
      <c r="Z219" s="229" t="str">
        <f t="shared" si="65"/>
        <v>57/2,9</v>
      </c>
    </row>
    <row r="220" spans="1:26" x14ac:dyDescent="0.2">
      <c r="A220" s="230" t="s">
        <v>480</v>
      </c>
      <c r="B220" s="157">
        <f t="shared" ref="B220:B226" si="71">$B$219</f>
        <v>57</v>
      </c>
      <c r="C220" s="169">
        <v>3.2</v>
      </c>
      <c r="D220" s="231">
        <v>4.2</v>
      </c>
      <c r="E220" s="171">
        <f>(PI()/4*(B219^2-(B219-2*C220)^2))*10^-3</f>
        <v>0.54085659124201868</v>
      </c>
      <c r="F220" s="172"/>
      <c r="G220" s="172">
        <f t="shared" si="58"/>
        <v>0.34431999999999996</v>
      </c>
      <c r="H220" s="232">
        <f t="shared" si="59"/>
        <v>0.19637691543110836</v>
      </c>
      <c r="I220" s="173">
        <f t="shared" si="60"/>
        <v>6.8904180853020485</v>
      </c>
      <c r="J220" s="173">
        <f t="shared" si="61"/>
        <v>9.2731306666666704</v>
      </c>
      <c r="K220" s="206">
        <f t="shared" si="62"/>
        <v>19.054789424184147</v>
      </c>
      <c r="L220" s="232">
        <f t="shared" si="63"/>
        <v>0.36939763164541539</v>
      </c>
      <c r="M220" s="206">
        <f t="shared" si="64"/>
        <v>4546.5757201282195</v>
      </c>
      <c r="Z220" s="229" t="str">
        <f t="shared" si="65"/>
        <v>57/3,2</v>
      </c>
    </row>
    <row r="221" spans="1:26" x14ac:dyDescent="0.2">
      <c r="A221" s="230" t="s">
        <v>481</v>
      </c>
      <c r="B221" s="157">
        <f t="shared" si="71"/>
        <v>57</v>
      </c>
      <c r="C221" s="169">
        <v>3.6</v>
      </c>
      <c r="D221" s="231">
        <v>4.7</v>
      </c>
      <c r="E221" s="171">
        <f>(PI()/4*(B220^2-(B220-2*C221)^2))*10^-3</f>
        <v>0.60393977172610225</v>
      </c>
      <c r="F221" s="172"/>
      <c r="G221" s="172">
        <f t="shared" si="58"/>
        <v>0.38448000000000027</v>
      </c>
      <c r="H221" s="232">
        <f t="shared" si="59"/>
        <v>0.21624969436310676</v>
      </c>
      <c r="I221" s="173">
        <f t="shared" si="60"/>
        <v>7.5877085741440968</v>
      </c>
      <c r="J221" s="173">
        <f t="shared" si="61"/>
        <v>10.281167999999996</v>
      </c>
      <c r="K221" s="206">
        <f t="shared" si="62"/>
        <v>18.922605528837725</v>
      </c>
      <c r="L221" s="232">
        <f t="shared" si="63"/>
        <v>0.40335045814797943</v>
      </c>
      <c r="M221" s="206">
        <f t="shared" si="64"/>
        <v>4479.219973635255</v>
      </c>
      <c r="Z221" s="229" t="str">
        <f t="shared" si="65"/>
        <v>57/3,6</v>
      </c>
    </row>
    <row r="222" spans="1:26" x14ac:dyDescent="0.2">
      <c r="A222" s="230" t="s">
        <v>482</v>
      </c>
      <c r="B222" s="157">
        <f t="shared" si="71"/>
        <v>57</v>
      </c>
      <c r="C222" s="169">
        <v>4</v>
      </c>
      <c r="D222" s="231">
        <v>5.2</v>
      </c>
      <c r="E222" s="171">
        <f>(PI()/4*(B220^2-(B220-2*C222)^2))*10^-3</f>
        <v>0.66601764256103613</v>
      </c>
      <c r="F222" s="172"/>
      <c r="G222" s="172">
        <f t="shared" si="58"/>
        <v>0.42399999999999999</v>
      </c>
      <c r="H222" s="232">
        <f t="shared" si="59"/>
        <v>0.23518748002936588</v>
      </c>
      <c r="I222" s="173">
        <f t="shared" si="60"/>
        <v>8.2521922817321371</v>
      </c>
      <c r="J222" s="173">
        <f t="shared" si="61"/>
        <v>11.25733333333333</v>
      </c>
      <c r="K222" s="206">
        <f t="shared" si="62"/>
        <v>18.791620472966134</v>
      </c>
      <c r="L222" s="232">
        <f t="shared" si="63"/>
        <v>0.434889072682278</v>
      </c>
      <c r="M222" s="206">
        <f t="shared" si="64"/>
        <v>4412.3668819668646</v>
      </c>
      <c r="Z222" s="229" t="str">
        <f t="shared" si="65"/>
        <v>57/4,0</v>
      </c>
    </row>
    <row r="223" spans="1:26" x14ac:dyDescent="0.2">
      <c r="A223" s="230" t="s">
        <v>483</v>
      </c>
      <c r="B223" s="157">
        <f t="shared" si="71"/>
        <v>57</v>
      </c>
      <c r="C223" s="169">
        <v>4.5</v>
      </c>
      <c r="D223" s="231">
        <v>5.8</v>
      </c>
      <c r="E223" s="171">
        <f>(PI()/4*(B221^2-(B221-2*C223)^2))*10^-3</f>
        <v>0.74220126441058865</v>
      </c>
      <c r="F223" s="172"/>
      <c r="G223" s="172">
        <f t="shared" si="58"/>
        <v>0.47250000000000003</v>
      </c>
      <c r="H223" s="232">
        <f t="shared" si="59"/>
        <v>0.25759022632949991</v>
      </c>
      <c r="I223" s="173">
        <f t="shared" si="60"/>
        <v>9.0382535554210506</v>
      </c>
      <c r="J223" s="173">
        <f t="shared" si="61"/>
        <v>12.433500000000004</v>
      </c>
      <c r="K223" s="206">
        <f t="shared" si="62"/>
        <v>18.629613522561328</v>
      </c>
      <c r="L223" s="232">
        <f t="shared" si="63"/>
        <v>0.47104755411913796</v>
      </c>
      <c r="M223" s="206">
        <f t="shared" si="64"/>
        <v>4329.5073757284335</v>
      </c>
      <c r="Z223" s="229" t="str">
        <f t="shared" si="65"/>
        <v>57/4,5</v>
      </c>
    </row>
    <row r="224" spans="1:26" x14ac:dyDescent="0.2">
      <c r="A224" s="230" t="s">
        <v>484</v>
      </c>
      <c r="B224" s="157">
        <f t="shared" si="71"/>
        <v>57</v>
      </c>
      <c r="C224" s="169">
        <v>5</v>
      </c>
      <c r="D224" s="231">
        <v>6.4</v>
      </c>
      <c r="E224" s="171">
        <f>(PI()/4*(B223^2-(B223-2*C224)^2))*10^-3</f>
        <v>0.81681408993334614</v>
      </c>
      <c r="F224" s="172"/>
      <c r="G224" s="172">
        <f t="shared" si="58"/>
        <v>0.51999999999999991</v>
      </c>
      <c r="H224" s="232">
        <f t="shared" si="59"/>
        <v>0.27863570642851271</v>
      </c>
      <c r="I224" s="173">
        <f t="shared" si="60"/>
        <v>9.7766914536320257</v>
      </c>
      <c r="J224" s="173">
        <f t="shared" si="61"/>
        <v>13.561666666666664</v>
      </c>
      <c r="K224" s="206">
        <f t="shared" si="62"/>
        <v>18.469569567263878</v>
      </c>
      <c r="L224" s="232">
        <f t="shared" si="63"/>
        <v>0.50373068226906992</v>
      </c>
      <c r="M224" s="206">
        <f t="shared" si="64"/>
        <v>4247.4332676534004</v>
      </c>
      <c r="Z224" s="229" t="str">
        <f t="shared" si="65"/>
        <v>57/5,0</v>
      </c>
    </row>
    <row r="225" spans="1:26" x14ac:dyDescent="0.2">
      <c r="A225" s="230" t="s">
        <v>485</v>
      </c>
      <c r="B225" s="157">
        <f t="shared" si="71"/>
        <v>57</v>
      </c>
      <c r="C225" s="169">
        <v>5.6</v>
      </c>
      <c r="D225" s="231">
        <v>7.1</v>
      </c>
      <c r="E225" s="171">
        <f>(PI()/4*(B224^2-(B224-2*C225)^2))*10^-3</f>
        <v>0.9042760294092862</v>
      </c>
      <c r="F225" s="172"/>
      <c r="G225" s="172">
        <f t="shared" si="58"/>
        <v>0.57568000000000008</v>
      </c>
      <c r="H225" s="232">
        <f t="shared" si="59"/>
        <v>0.30217739936755411</v>
      </c>
      <c r="I225" s="173">
        <f t="shared" si="60"/>
        <v>10.602715767282602</v>
      </c>
      <c r="J225" s="173">
        <f t="shared" si="61"/>
        <v>14.853514666666662</v>
      </c>
      <c r="K225" s="206">
        <f t="shared" si="62"/>
        <v>18.28018052427273</v>
      </c>
      <c r="L225" s="232">
        <f t="shared" si="63"/>
        <v>0.53858658101328638</v>
      </c>
      <c r="M225" s="206">
        <f t="shared" si="64"/>
        <v>4149.981063539045</v>
      </c>
      <c r="Z225" s="229" t="str">
        <f t="shared" si="65"/>
        <v>57/5,6</v>
      </c>
    </row>
    <row r="226" spans="1:26" x14ac:dyDescent="0.2">
      <c r="A226" s="230" t="s">
        <v>486</v>
      </c>
      <c r="B226" s="157">
        <f t="shared" si="71"/>
        <v>57</v>
      </c>
      <c r="C226" s="169">
        <v>6.3</v>
      </c>
      <c r="D226" s="231">
        <v>7.9</v>
      </c>
      <c r="E226" s="171">
        <f>(PI()/4*(B224^2-(B224-2*C226)^2))*10^-3</f>
        <v>1.003456109483116</v>
      </c>
      <c r="F226" s="172"/>
      <c r="G226" s="172">
        <f t="shared" si="58"/>
        <v>0.63882000000000017</v>
      </c>
      <c r="H226" s="232">
        <f t="shared" si="59"/>
        <v>0.32740013348132996</v>
      </c>
      <c r="I226" s="173">
        <f t="shared" si="60"/>
        <v>11.48772398180105</v>
      </c>
      <c r="J226" s="173">
        <f t="shared" si="61"/>
        <v>16.277436000000002</v>
      </c>
      <c r="K226" s="206">
        <f t="shared" si="62"/>
        <v>18.063014698549075</v>
      </c>
      <c r="L226" s="232">
        <f t="shared" si="63"/>
        <v>0.57357130030556325</v>
      </c>
      <c r="M226" s="206">
        <f t="shared" si="64"/>
        <v>4037.7162500630138</v>
      </c>
      <c r="Z226" s="229" t="str">
        <f t="shared" si="65"/>
        <v>57/6,3</v>
      </c>
    </row>
    <row r="227" spans="1:26" x14ac:dyDescent="0.2">
      <c r="A227" s="234" t="s">
        <v>487</v>
      </c>
      <c r="B227" s="149">
        <v>60.3</v>
      </c>
      <c r="C227" s="195">
        <v>2.9</v>
      </c>
      <c r="D227" s="235">
        <v>4.0999999999999996</v>
      </c>
      <c r="E227" s="197">
        <f>(PI()/4*(B227^2-(B227-2*C227)^2))*10^-3</f>
        <v>0.5229495131165568</v>
      </c>
      <c r="F227" s="198"/>
      <c r="G227" s="198">
        <f t="shared" si="58"/>
        <v>0.33291999999999988</v>
      </c>
      <c r="H227" s="236">
        <f t="shared" si="59"/>
        <v>0.21592389290515207</v>
      </c>
      <c r="I227" s="199">
        <f t="shared" si="60"/>
        <v>7.1616548227247785</v>
      </c>
      <c r="J227" s="199">
        <f t="shared" si="61"/>
        <v>9.5629336666666696</v>
      </c>
      <c r="K227" s="204">
        <f t="shared" si="62"/>
        <v>20.319848670696345</v>
      </c>
      <c r="L227" s="236">
        <f t="shared" si="63"/>
        <v>0.41003236364751677</v>
      </c>
      <c r="M227" s="204">
        <f t="shared" si="64"/>
        <v>5175.3969056707529</v>
      </c>
      <c r="Z227" s="229" t="str">
        <f t="shared" si="65"/>
        <v>60,3/2,9</v>
      </c>
    </row>
    <row r="228" spans="1:26" x14ac:dyDescent="0.2">
      <c r="A228" s="230" t="s">
        <v>488</v>
      </c>
      <c r="B228" s="157">
        <f t="shared" ref="B228:B240" si="72">$B$227</f>
        <v>60.3</v>
      </c>
      <c r="C228" s="169">
        <v>3.2</v>
      </c>
      <c r="D228" s="231">
        <v>4.5</v>
      </c>
      <c r="E228" s="171">
        <f>(PI()/4*(B227^2-(B227-2*C228)^2))*10^-3</f>
        <v>0.57403180966392675</v>
      </c>
      <c r="F228" s="172"/>
      <c r="G228" s="172">
        <f t="shared" si="58"/>
        <v>0.36543999999999982</v>
      </c>
      <c r="H228" s="232">
        <f t="shared" si="59"/>
        <v>0.23468214228466519</v>
      </c>
      <c r="I228" s="173">
        <f t="shared" si="60"/>
        <v>7.7838189812492606</v>
      </c>
      <c r="J228" s="173">
        <f t="shared" si="61"/>
        <v>10.444234666666665</v>
      </c>
      <c r="K228" s="206">
        <f t="shared" si="62"/>
        <v>20.219575910488327</v>
      </c>
      <c r="L228" s="232">
        <f t="shared" si="63"/>
        <v>0.44306452695023785</v>
      </c>
      <c r="M228" s="206">
        <f t="shared" si="64"/>
        <v>5121.4400518453476</v>
      </c>
      <c r="Z228" s="229" t="str">
        <f t="shared" si="65"/>
        <v>60,3/3,2</v>
      </c>
    </row>
    <row r="229" spans="1:26" x14ac:dyDescent="0.2">
      <c r="A229" s="230" t="s">
        <v>489</v>
      </c>
      <c r="B229" s="157">
        <f t="shared" si="72"/>
        <v>60.3</v>
      </c>
      <c r="C229" s="169">
        <v>3.6</v>
      </c>
      <c r="D229" s="231">
        <v>5</v>
      </c>
      <c r="E229" s="171">
        <f>(PI()/4*(B228^2-(B228-2*C229)^2))*10^-3</f>
        <v>0.64126189245074894</v>
      </c>
      <c r="F229" s="172"/>
      <c r="G229" s="172">
        <f t="shared" si="58"/>
        <v>0.40824000000000021</v>
      </c>
      <c r="H229" s="232">
        <f t="shared" si="59"/>
        <v>0.2587371499433937</v>
      </c>
      <c r="I229" s="173">
        <f t="shared" si="60"/>
        <v>8.5816633480395925</v>
      </c>
      <c r="J229" s="173">
        <f t="shared" si="61"/>
        <v>11.589155999999999</v>
      </c>
      <c r="K229" s="206">
        <f t="shared" si="62"/>
        <v>20.086842708599075</v>
      </c>
      <c r="L229" s="232">
        <f t="shared" si="63"/>
        <v>0.48462666440866464</v>
      </c>
      <c r="M229" s="206">
        <f t="shared" si="64"/>
        <v>5049.9374030496438</v>
      </c>
      <c r="Z229" s="229" t="str">
        <f t="shared" si="65"/>
        <v>60,3/3,6</v>
      </c>
    </row>
    <row r="230" spans="1:26" x14ac:dyDescent="0.2">
      <c r="A230" s="230" t="s">
        <v>490</v>
      </c>
      <c r="B230" s="157">
        <f t="shared" si="72"/>
        <v>60.3</v>
      </c>
      <c r="C230" s="169">
        <v>4</v>
      </c>
      <c r="D230" s="231">
        <v>5.6</v>
      </c>
      <c r="E230" s="171">
        <f>(PI()/4*(B228^2-(B228-2*C230)^2))*10^-3</f>
        <v>0.70748666558842166</v>
      </c>
      <c r="F230" s="172"/>
      <c r="G230" s="172">
        <f t="shared" si="58"/>
        <v>0.45040000000000013</v>
      </c>
      <c r="H230" s="232">
        <f t="shared" si="59"/>
        <v>0.28172914946229727</v>
      </c>
      <c r="I230" s="173">
        <f t="shared" si="60"/>
        <v>9.3442503967594455</v>
      </c>
      <c r="J230" s="173">
        <f t="shared" si="61"/>
        <v>12.700093333333339</v>
      </c>
      <c r="K230" s="206">
        <f t="shared" si="62"/>
        <v>19.95523114373772</v>
      </c>
      <c r="L230" s="232">
        <f t="shared" si="63"/>
        <v>0.52343907516358457</v>
      </c>
      <c r="M230" s="206">
        <f t="shared" si="64"/>
        <v>4978.937409078515</v>
      </c>
      <c r="Z230" s="229" t="str">
        <f t="shared" si="65"/>
        <v>60,3/4,0</v>
      </c>
    </row>
    <row r="231" spans="1:26" x14ac:dyDescent="0.2">
      <c r="A231" s="230" t="s">
        <v>491</v>
      </c>
      <c r="B231" s="157">
        <f t="shared" si="72"/>
        <v>60.3</v>
      </c>
      <c r="C231" s="169">
        <v>4.5</v>
      </c>
      <c r="D231" s="231">
        <v>6.2</v>
      </c>
      <c r="E231" s="171">
        <f>(PI()/4*(B229^2-(B229-2*C231)^2))*10^-3</f>
        <v>0.78885391531639715</v>
      </c>
      <c r="F231" s="172"/>
      <c r="G231" s="172">
        <f t="shared" si="58"/>
        <v>0.50220000000000009</v>
      </c>
      <c r="H231" s="232">
        <f t="shared" si="59"/>
        <v>0.30902267458386296</v>
      </c>
      <c r="I231" s="173">
        <f t="shared" si="60"/>
        <v>10.24950827807174</v>
      </c>
      <c r="J231" s="173">
        <f t="shared" si="61"/>
        <v>14.041755000000002</v>
      </c>
      <c r="K231" s="206">
        <f t="shared" si="62"/>
        <v>19.792328059124323</v>
      </c>
      <c r="L231" s="232">
        <f t="shared" si="63"/>
        <v>0.56822701680192644</v>
      </c>
      <c r="M231" s="206">
        <f t="shared" si="64"/>
        <v>4890.8942749616617</v>
      </c>
      <c r="Z231" s="229" t="str">
        <f t="shared" si="65"/>
        <v>60,3/4,5</v>
      </c>
    </row>
    <row r="232" spans="1:26" x14ac:dyDescent="0.2">
      <c r="A232" s="230" t="s">
        <v>492</v>
      </c>
      <c r="B232" s="157">
        <f t="shared" si="72"/>
        <v>60.3</v>
      </c>
      <c r="C232" s="169">
        <v>5</v>
      </c>
      <c r="D232" s="231">
        <v>6.8</v>
      </c>
      <c r="E232" s="171">
        <f>(PI()/4*(B231^2-(B231-2*C232)^2))*10^-3</f>
        <v>0.86865036871757773</v>
      </c>
      <c r="F232" s="172"/>
      <c r="G232" s="172">
        <f t="shared" si="58"/>
        <v>0.55299999999999994</v>
      </c>
      <c r="H232" s="232">
        <f t="shared" si="59"/>
        <v>0.33476590816118457</v>
      </c>
      <c r="I232" s="173">
        <f t="shared" si="60"/>
        <v>11.103346871017731</v>
      </c>
      <c r="J232" s="173">
        <f t="shared" si="61"/>
        <v>15.33211666666667</v>
      </c>
      <c r="K232" s="206">
        <f t="shared" si="62"/>
        <v>19.631256964341329</v>
      </c>
      <c r="L232" s="232">
        <f t="shared" si="63"/>
        <v>0.60903618837378115</v>
      </c>
      <c r="M232" s="206">
        <f t="shared" si="64"/>
        <v>4803.6365390082046</v>
      </c>
      <c r="Z232" s="229" t="str">
        <f t="shared" si="65"/>
        <v>60,3/5,0</v>
      </c>
    </row>
    <row r="233" spans="1:26" x14ac:dyDescent="0.2">
      <c r="A233" s="230" t="s">
        <v>493</v>
      </c>
      <c r="B233" s="157">
        <f t="shared" si="72"/>
        <v>60.3</v>
      </c>
      <c r="C233" s="169">
        <v>5.6</v>
      </c>
      <c r="D233" s="231">
        <v>7.6</v>
      </c>
      <c r="E233" s="171">
        <f>(PI()/4*(B232^2-(B232-2*C233)^2))*10^-3</f>
        <v>0.96233266164762565</v>
      </c>
      <c r="F233" s="172"/>
      <c r="G233" s="172">
        <f t="shared" si="58"/>
        <v>0.61264000000000018</v>
      </c>
      <c r="H233" s="232">
        <f t="shared" si="59"/>
        <v>0.36369558573231414</v>
      </c>
      <c r="I233" s="173">
        <f t="shared" si="60"/>
        <v>12.062871831917551</v>
      </c>
      <c r="J233" s="173">
        <f t="shared" si="61"/>
        <v>16.814242666666669</v>
      </c>
      <c r="K233" s="206">
        <f t="shared" si="62"/>
        <v>19.440453955605047</v>
      </c>
      <c r="L233" s="232">
        <f t="shared" si="63"/>
        <v>0.65299506868711277</v>
      </c>
      <c r="M233" s="206">
        <f t="shared" si="64"/>
        <v>4699.9639814397415</v>
      </c>
      <c r="Z233" s="229" t="str">
        <f t="shared" si="65"/>
        <v>60,3/5,6</v>
      </c>
    </row>
    <row r="234" spans="1:26" x14ac:dyDescent="0.2">
      <c r="A234" s="230" t="s">
        <v>494</v>
      </c>
      <c r="B234" s="157">
        <f t="shared" si="72"/>
        <v>60.3</v>
      </c>
      <c r="C234" s="169">
        <v>6.3</v>
      </c>
      <c r="D234" s="231">
        <v>8.4</v>
      </c>
      <c r="E234" s="171">
        <f>(PI()/4*(B233^2-(B233-2*C234)^2))*10^-3</f>
        <v>1.0687698207512479</v>
      </c>
      <c r="F234" s="172"/>
      <c r="G234" s="172">
        <f t="shared" si="58"/>
        <v>0.68040000000000023</v>
      </c>
      <c r="H234" s="232">
        <f t="shared" si="59"/>
        <v>0.39486903393703188</v>
      </c>
      <c r="I234" s="173">
        <f t="shared" si="60"/>
        <v>13.096817046004375</v>
      </c>
      <c r="J234" s="173">
        <f t="shared" si="61"/>
        <v>18.454148999999997</v>
      </c>
      <c r="K234" s="206">
        <f t="shared" si="62"/>
        <v>19.221374820756186</v>
      </c>
      <c r="L234" s="232">
        <f t="shared" si="63"/>
        <v>0.69773122327850101</v>
      </c>
      <c r="M234" s="206">
        <f t="shared" si="64"/>
        <v>4580.4420889339181</v>
      </c>
      <c r="Z234" s="229" t="str">
        <f t="shared" si="65"/>
        <v>60,3/6,3</v>
      </c>
    </row>
    <row r="235" spans="1:26" x14ac:dyDescent="0.2">
      <c r="A235" s="230" t="s">
        <v>495</v>
      </c>
      <c r="B235" s="157">
        <f t="shared" si="72"/>
        <v>60.3</v>
      </c>
      <c r="C235" s="169">
        <v>7</v>
      </c>
      <c r="D235" s="231">
        <v>9.1999999999999993</v>
      </c>
      <c r="E235" s="171">
        <f>(PI()/4*(B234^2-(B234-2*C235)^2))*10^-3</f>
        <v>1.1721282190543518</v>
      </c>
      <c r="F235" s="172"/>
      <c r="G235" s="172">
        <f t="shared" si="58"/>
        <v>0.74619999999999997</v>
      </c>
      <c r="H235" s="232">
        <f t="shared" si="59"/>
        <v>0.4234152023703725</v>
      </c>
      <c r="I235" s="173">
        <f t="shared" si="60"/>
        <v>14.043621969166585</v>
      </c>
      <c r="J235" s="173">
        <f t="shared" si="61"/>
        <v>20.000563333333339</v>
      </c>
      <c r="K235" s="206">
        <f t="shared" si="62"/>
        <v>19.00621608842749</v>
      </c>
      <c r="L235" s="232">
        <f t="shared" si="63"/>
        <v>0.73583331269080687</v>
      </c>
      <c r="M235" s="206">
        <f t="shared" si="64"/>
        <v>4462.4595768283534</v>
      </c>
      <c r="Z235" s="229" t="str">
        <f t="shared" si="65"/>
        <v>60,3/7,0</v>
      </c>
    </row>
    <row r="236" spans="1:26" x14ac:dyDescent="0.2">
      <c r="A236" s="230" t="s">
        <v>496</v>
      </c>
      <c r="B236" s="157">
        <f t="shared" si="72"/>
        <v>60.3</v>
      </c>
      <c r="C236" s="169">
        <v>8</v>
      </c>
      <c r="D236" s="231">
        <v>10.3</v>
      </c>
      <c r="E236" s="171">
        <f>(PI()/4*(B235^2-(B235-2*C236)^2))*10^-3</f>
        <v>1.3144423662619693</v>
      </c>
      <c r="F236" s="172"/>
      <c r="G236" s="172">
        <f t="shared" ref="G236:G299" si="73">2*E236/PI()</f>
        <v>0.83679999999999988</v>
      </c>
      <c r="H236" s="232">
        <f t="shared" ref="H236:H299" si="74">((PI()/4)*((B236/2)^4-(B236/2-C236)^4))*10^-6</f>
        <v>0.45993817143168347</v>
      </c>
      <c r="I236" s="173">
        <f t="shared" ref="I236:I299" si="75">((PI()/(2*B236))*((B236/2)^4-(B236/2-C236)^4))*10^-3</f>
        <v>15.254997394085688</v>
      </c>
      <c r="J236" s="173">
        <f t="shared" ref="J236:J299" si="76">(B236^3/6*(1-(1-2*C236/B236)^3))*10^-3</f>
        <v>22.052986666666669</v>
      </c>
      <c r="K236" s="206">
        <f t="shared" ref="K236:K299" si="77">SQRT((H236*10^6)/(E236*10^3))</f>
        <v>18.70591483996439</v>
      </c>
      <c r="L236" s="232">
        <f t="shared" ref="L236:L299" si="78">(PI()*C236/(4*B236)*(B236-C236)^4)*10^-6</f>
        <v>0.77959547860142742</v>
      </c>
      <c r="M236" s="206">
        <f t="shared" ref="M236:M299" si="79">PI()/2*(B236-C236)^2</f>
        <v>4296.5834847188116</v>
      </c>
      <c r="Z236" s="229" t="str">
        <f t="shared" ref="Z236:Z299" si="80">A236</f>
        <v>60,3/8,0</v>
      </c>
    </row>
    <row r="237" spans="1:26" x14ac:dyDescent="0.2">
      <c r="A237" s="230" t="s">
        <v>497</v>
      </c>
      <c r="B237" s="157">
        <f t="shared" si="72"/>
        <v>60.3</v>
      </c>
      <c r="C237" s="169">
        <v>9</v>
      </c>
      <c r="D237" s="231">
        <v>11.4</v>
      </c>
      <c r="E237" s="171">
        <f>(PI()/4*(B235^2-(B235-2*C237)^2))*10^-3</f>
        <v>1.4504733281624074</v>
      </c>
      <c r="F237" s="172"/>
      <c r="G237" s="172">
        <f t="shared" si="73"/>
        <v>0.92339999999999989</v>
      </c>
      <c r="H237" s="232">
        <f t="shared" si="74"/>
        <v>0.49183556157161001</v>
      </c>
      <c r="I237" s="173">
        <f t="shared" si="75"/>
        <v>16.312953949307133</v>
      </c>
      <c r="J237" s="173">
        <f t="shared" si="76"/>
        <v>23.92821</v>
      </c>
      <c r="K237" s="206">
        <f t="shared" si="77"/>
        <v>18.41429471904911</v>
      </c>
      <c r="L237" s="232">
        <f t="shared" si="78"/>
        <v>0.8118663459721206</v>
      </c>
      <c r="M237" s="206">
        <f t="shared" si="79"/>
        <v>4133.8489852628609</v>
      </c>
      <c r="Z237" s="229" t="str">
        <f t="shared" si="80"/>
        <v>60,3/9,0</v>
      </c>
    </row>
    <row r="238" spans="1:26" x14ac:dyDescent="0.2">
      <c r="A238" s="230" t="s">
        <v>498</v>
      </c>
      <c r="B238" s="157">
        <f t="shared" si="72"/>
        <v>60.3</v>
      </c>
      <c r="C238" s="169">
        <v>10</v>
      </c>
      <c r="D238" s="231">
        <v>12.4</v>
      </c>
      <c r="E238" s="171">
        <f>(PI()/4*(B236^2-(B236-2*C238)^2))*10^-3</f>
        <v>1.580221104755666</v>
      </c>
      <c r="F238" s="172"/>
      <c r="G238" s="172">
        <f t="shared" si="73"/>
        <v>1.006</v>
      </c>
      <c r="H238" s="232">
        <f t="shared" si="74"/>
        <v>0.5195154656758536</v>
      </c>
      <c r="I238" s="173">
        <f t="shared" si="75"/>
        <v>17.231027053925494</v>
      </c>
      <c r="J238" s="173">
        <f t="shared" si="76"/>
        <v>25.634233333333334</v>
      </c>
      <c r="K238" s="206">
        <f t="shared" si="77"/>
        <v>18.131774595995836</v>
      </c>
      <c r="L238" s="232">
        <f t="shared" si="78"/>
        <v>0.83376663031112141</v>
      </c>
      <c r="M238" s="206">
        <f t="shared" si="79"/>
        <v>3974.2560784604993</v>
      </c>
      <c r="Z238" s="229" t="str">
        <f t="shared" si="80"/>
        <v>60,3/10,0</v>
      </c>
    </row>
    <row r="239" spans="1:26" x14ac:dyDescent="0.2">
      <c r="A239" s="230" t="s">
        <v>499</v>
      </c>
      <c r="B239" s="157">
        <f t="shared" si="72"/>
        <v>60.3</v>
      </c>
      <c r="C239" s="169">
        <v>11</v>
      </c>
      <c r="D239" s="231">
        <v>13.4</v>
      </c>
      <c r="E239" s="171">
        <f>(PI()/4*(B238^2-(B238-2*C239)^2))*10^-3</f>
        <v>1.7036856960417448</v>
      </c>
      <c r="F239" s="172"/>
      <c r="G239" s="172">
        <f t="shared" si="73"/>
        <v>1.0846</v>
      </c>
      <c r="H239" s="232">
        <f t="shared" si="74"/>
        <v>0.54336712707419377</v>
      </c>
      <c r="I239" s="173">
        <f t="shared" si="75"/>
        <v>18.022126934467458</v>
      </c>
      <c r="J239" s="173">
        <f t="shared" si="76"/>
        <v>27.179056666666664</v>
      </c>
      <c r="K239" s="206">
        <f t="shared" si="77"/>
        <v>17.85878635294123</v>
      </c>
      <c r="L239" s="232">
        <f t="shared" si="78"/>
        <v>0.84635571573575541</v>
      </c>
      <c r="M239" s="206">
        <f t="shared" si="79"/>
        <v>3817.8047643117279</v>
      </c>
      <c r="Z239" s="229" t="str">
        <f t="shared" si="80"/>
        <v>60,3/11,0</v>
      </c>
    </row>
    <row r="240" spans="1:26" x14ac:dyDescent="0.2">
      <c r="A240" s="230" t="s">
        <v>500</v>
      </c>
      <c r="B240" s="157">
        <f t="shared" si="72"/>
        <v>60.3</v>
      </c>
      <c r="C240" s="169">
        <v>12.5</v>
      </c>
      <c r="D240" s="231">
        <v>14.7</v>
      </c>
      <c r="E240" s="171">
        <f>(PI()/4*(B239^2-(B239-2*C240)^2))*10^-3</f>
        <v>1.8771016105199014</v>
      </c>
      <c r="F240" s="172"/>
      <c r="G240" s="172">
        <f t="shared" si="73"/>
        <v>1.1950000000000001</v>
      </c>
      <c r="H240" s="232">
        <f t="shared" si="74"/>
        <v>0.57277174630300309</v>
      </c>
      <c r="I240" s="173">
        <f t="shared" si="75"/>
        <v>18.997404520829296</v>
      </c>
      <c r="J240" s="173">
        <f t="shared" si="76"/>
        <v>29.211541666666669</v>
      </c>
      <c r="K240" s="206">
        <f t="shared" si="77"/>
        <v>17.468149587177226</v>
      </c>
      <c r="L240" s="232">
        <f t="shared" si="78"/>
        <v>0.84995154698465125</v>
      </c>
      <c r="M240" s="206">
        <f t="shared" si="79"/>
        <v>3589.0182793140511</v>
      </c>
      <c r="Z240" s="229" t="str">
        <f t="shared" si="80"/>
        <v>60,3/12,5</v>
      </c>
    </row>
    <row r="241" spans="1:26" x14ac:dyDescent="0.2">
      <c r="A241" s="234" t="s">
        <v>501</v>
      </c>
      <c r="B241" s="149">
        <v>63.5</v>
      </c>
      <c r="C241" s="195">
        <v>2.9</v>
      </c>
      <c r="D241" s="235">
        <v>4.3</v>
      </c>
      <c r="E241" s="197">
        <f>(PI()/4*(B241^2-(B241-2*C241)^2))*10^-3</f>
        <v>0.55210349294187</v>
      </c>
      <c r="F241" s="198"/>
      <c r="G241" s="198">
        <f t="shared" si="73"/>
        <v>0.35147999999999985</v>
      </c>
      <c r="H241" s="236">
        <f t="shared" si="74"/>
        <v>0.25402074671445585</v>
      </c>
      <c r="I241" s="199">
        <f t="shared" si="75"/>
        <v>8.0006534398253812</v>
      </c>
      <c r="J241" s="199">
        <f t="shared" si="76"/>
        <v>10.657973666666663</v>
      </c>
      <c r="K241" s="204">
        <f t="shared" si="77"/>
        <v>21.449854311859557</v>
      </c>
      <c r="L241" s="236">
        <f t="shared" si="78"/>
        <v>0.48373181366300944</v>
      </c>
      <c r="M241" s="204">
        <f t="shared" si="79"/>
        <v>5768.5295986685069</v>
      </c>
      <c r="Z241" s="229" t="str">
        <f t="shared" si="80"/>
        <v>63,5/2,9</v>
      </c>
    </row>
    <row r="242" spans="1:26" x14ac:dyDescent="0.2">
      <c r="A242" s="230" t="s">
        <v>502</v>
      </c>
      <c r="B242" s="157">
        <f t="shared" ref="B242:B254" si="81">$B$241</f>
        <v>63.5</v>
      </c>
      <c r="C242" s="169">
        <v>3.2</v>
      </c>
      <c r="D242" s="231">
        <v>4.8</v>
      </c>
      <c r="E242" s="171">
        <f>(PI()/4*(B241^2-(B241-2*C242)^2))*10^-3</f>
        <v>0.60620171843668635</v>
      </c>
      <c r="F242" s="172"/>
      <c r="G242" s="172">
        <f t="shared" si="73"/>
        <v>0.38591999999999993</v>
      </c>
      <c r="H242" s="232">
        <f t="shared" si="74"/>
        <v>0.2763014389984052</v>
      </c>
      <c r="I242" s="173">
        <f t="shared" si="75"/>
        <v>8.7024075275088268</v>
      </c>
      <c r="J242" s="173">
        <f t="shared" si="76"/>
        <v>11.646410666666666</v>
      </c>
      <c r="K242" s="206">
        <f t="shared" si="77"/>
        <v>21.349268137339035</v>
      </c>
      <c r="L242" s="232">
        <f t="shared" si="78"/>
        <v>0.52328150230450476</v>
      </c>
      <c r="M242" s="206">
        <f t="shared" si="79"/>
        <v>5711.5568158956548</v>
      </c>
      <c r="Z242" s="229" t="str">
        <f t="shared" si="80"/>
        <v>63,5/3,2</v>
      </c>
    </row>
    <row r="243" spans="1:26" x14ac:dyDescent="0.2">
      <c r="A243" s="230" t="s">
        <v>503</v>
      </c>
      <c r="B243" s="157">
        <f t="shared" si="81"/>
        <v>63.5</v>
      </c>
      <c r="C243" s="169">
        <v>3.6</v>
      </c>
      <c r="D243" s="231">
        <v>5.3</v>
      </c>
      <c r="E243" s="171">
        <f>(PI()/4*(B242^2-(B242-2*C243)^2))*10^-3</f>
        <v>0.6774530398201033</v>
      </c>
      <c r="F243" s="172"/>
      <c r="G243" s="172">
        <f t="shared" si="73"/>
        <v>0.43128000000000022</v>
      </c>
      <c r="H243" s="232">
        <f t="shared" si="74"/>
        <v>0.30493600910012469</v>
      </c>
      <c r="I243" s="173">
        <f t="shared" si="75"/>
        <v>9.6042837511850312</v>
      </c>
      <c r="J243" s="173">
        <f t="shared" si="76"/>
        <v>12.932387999999998</v>
      </c>
      <c r="K243" s="206">
        <f t="shared" si="77"/>
        <v>21.216061133019014</v>
      </c>
      <c r="L243" s="232">
        <f t="shared" si="78"/>
        <v>0.57322608683525655</v>
      </c>
      <c r="M243" s="206">
        <f t="shared" si="79"/>
        <v>5636.0329285033567</v>
      </c>
      <c r="Z243" s="229" t="str">
        <f t="shared" si="80"/>
        <v>63,5/3,6</v>
      </c>
    </row>
    <row r="244" spans="1:26" x14ac:dyDescent="0.2">
      <c r="A244" s="230" t="s">
        <v>504</v>
      </c>
      <c r="B244" s="157">
        <f t="shared" si="81"/>
        <v>63.5</v>
      </c>
      <c r="C244" s="169">
        <v>4</v>
      </c>
      <c r="D244" s="231">
        <v>4.9000000000000004</v>
      </c>
      <c r="E244" s="171">
        <f>(PI()/4*(B242^2-(B242-2*C244)^2))*10^-3</f>
        <v>0.74769905155437077</v>
      </c>
      <c r="F244" s="172"/>
      <c r="G244" s="172">
        <f t="shared" si="73"/>
        <v>0.47600000000000003</v>
      </c>
      <c r="H244" s="232">
        <f t="shared" si="74"/>
        <v>0.33237559401127886</v>
      </c>
      <c r="I244" s="173">
        <f t="shared" si="75"/>
        <v>10.468522646024532</v>
      </c>
      <c r="J244" s="173">
        <f t="shared" si="76"/>
        <v>14.182333333333334</v>
      </c>
      <c r="K244" s="206">
        <f t="shared" si="77"/>
        <v>21.083909741791249</v>
      </c>
      <c r="L244" s="232">
        <f t="shared" si="78"/>
        <v>0.62007469784365743</v>
      </c>
      <c r="M244" s="206">
        <f t="shared" si="79"/>
        <v>5561.0116959356328</v>
      </c>
      <c r="Z244" s="229" t="str">
        <f t="shared" si="80"/>
        <v>63,5/4,0</v>
      </c>
    </row>
    <row r="245" spans="1:26" x14ac:dyDescent="0.2">
      <c r="A245" s="230" t="s">
        <v>505</v>
      </c>
      <c r="B245" s="157">
        <f t="shared" si="81"/>
        <v>63.5</v>
      </c>
      <c r="C245" s="169">
        <v>4.5</v>
      </c>
      <c r="D245" s="231">
        <v>6.5</v>
      </c>
      <c r="E245" s="171">
        <f>(PI()/4*(B243^2-(B243-2*C245)^2))*10^-3</f>
        <v>0.83409284952809004</v>
      </c>
      <c r="F245" s="172"/>
      <c r="G245" s="172">
        <f t="shared" si="73"/>
        <v>0.53100000000000003</v>
      </c>
      <c r="H245" s="232">
        <f t="shared" si="74"/>
        <v>0.36504594867627815</v>
      </c>
      <c r="I245" s="173">
        <f t="shared" si="75"/>
        <v>11.497510194528447</v>
      </c>
      <c r="J245" s="173">
        <f t="shared" si="76"/>
        <v>15.694874999999998</v>
      </c>
      <c r="K245" s="206">
        <f t="shared" si="77"/>
        <v>20.920235419325472</v>
      </c>
      <c r="L245" s="232">
        <f t="shared" si="78"/>
        <v>0.67442974544578593</v>
      </c>
      <c r="M245" s="206">
        <f t="shared" si="79"/>
        <v>5467.9420135730352</v>
      </c>
      <c r="Z245" s="229" t="str">
        <f t="shared" si="80"/>
        <v>63,5/4,5</v>
      </c>
    </row>
    <row r="246" spans="1:26" x14ac:dyDescent="0.2">
      <c r="A246" s="230" t="s">
        <v>506</v>
      </c>
      <c r="B246" s="157">
        <f t="shared" si="81"/>
        <v>63.5</v>
      </c>
      <c r="C246" s="169">
        <v>5</v>
      </c>
      <c r="D246" s="231">
        <v>7.2</v>
      </c>
      <c r="E246" s="171">
        <f>(PI()/4*(B245^2-(B245-2*C246)^2))*10^-3</f>
        <v>0.91891585117501451</v>
      </c>
      <c r="F246" s="172"/>
      <c r="G246" s="172">
        <f t="shared" si="73"/>
        <v>0.58499999999999996</v>
      </c>
      <c r="H246" s="232">
        <f t="shared" si="74"/>
        <v>0.39596658349538355</v>
      </c>
      <c r="I246" s="173">
        <f t="shared" si="75"/>
        <v>12.471388456547515</v>
      </c>
      <c r="J246" s="173">
        <f t="shared" si="76"/>
        <v>17.152916666666666</v>
      </c>
      <c r="K246" s="206">
        <f t="shared" si="77"/>
        <v>20.758281479929881</v>
      </c>
      <c r="L246" s="232">
        <f t="shared" si="78"/>
        <v>0.72428522300589004</v>
      </c>
      <c r="M246" s="206">
        <f t="shared" si="79"/>
        <v>5375.6577293738346</v>
      </c>
      <c r="Z246" s="229" t="str">
        <f t="shared" si="80"/>
        <v>63,5/5,0</v>
      </c>
    </row>
    <row r="247" spans="1:26" x14ac:dyDescent="0.2">
      <c r="A247" s="230" t="s">
        <v>507</v>
      </c>
      <c r="B247" s="157">
        <f t="shared" si="81"/>
        <v>63.5</v>
      </c>
      <c r="C247" s="169">
        <v>5.6</v>
      </c>
      <c r="D247" s="231">
        <v>8</v>
      </c>
      <c r="E247" s="171">
        <f>(PI()/4*(B246^2-(B246-2*C247)^2))*10^-3</f>
        <v>1.0186300019999548</v>
      </c>
      <c r="F247" s="172"/>
      <c r="G247" s="172">
        <f t="shared" si="73"/>
        <v>0.64848000000000017</v>
      </c>
      <c r="H247" s="232">
        <f t="shared" si="74"/>
        <v>0.43085120523342335</v>
      </c>
      <c r="I247" s="173">
        <f t="shared" si="75"/>
        <v>13.570116700265304</v>
      </c>
      <c r="J247" s="173">
        <f t="shared" si="76"/>
        <v>18.832034666666665</v>
      </c>
      <c r="K247" s="206">
        <f t="shared" si="77"/>
        <v>20.566264852908997</v>
      </c>
      <c r="L247" s="232">
        <f t="shared" si="78"/>
        <v>0.7784279801172056</v>
      </c>
      <c r="M247" s="206">
        <f t="shared" si="79"/>
        <v>5265.9533139104788</v>
      </c>
      <c r="Z247" s="229" t="str">
        <f t="shared" si="80"/>
        <v>63,5/5,6</v>
      </c>
    </row>
    <row r="248" spans="1:26" x14ac:dyDescent="0.2">
      <c r="A248" s="230" t="s">
        <v>508</v>
      </c>
      <c r="B248" s="157">
        <f t="shared" si="81"/>
        <v>63.5</v>
      </c>
      <c r="C248" s="169">
        <v>6.3</v>
      </c>
      <c r="D248" s="231">
        <v>8.9</v>
      </c>
      <c r="E248" s="171">
        <f>(PI()/4*(B247^2-(B247-2*C248)^2))*10^-3</f>
        <v>1.132104328647618</v>
      </c>
      <c r="F248" s="172"/>
      <c r="G248" s="172">
        <f t="shared" si="73"/>
        <v>0.72072000000000014</v>
      </c>
      <c r="H248" s="232">
        <f t="shared" si="74"/>
        <v>0.46862468093080573</v>
      </c>
      <c r="I248" s="173">
        <f t="shared" si="75"/>
        <v>14.7598324702616</v>
      </c>
      <c r="J248" s="173">
        <f t="shared" si="76"/>
        <v>20.695941000000008</v>
      </c>
      <c r="K248" s="206">
        <f t="shared" si="77"/>
        <v>20.345546195666508</v>
      </c>
      <c r="L248" s="232">
        <f t="shared" si="78"/>
        <v>0.83414359749585243</v>
      </c>
      <c r="M248" s="206">
        <f t="shared" si="79"/>
        <v>5139.3942538606143</v>
      </c>
      <c r="Z248" s="229" t="str">
        <f t="shared" si="80"/>
        <v>63,5/6,3</v>
      </c>
    </row>
    <row r="249" spans="1:26" x14ac:dyDescent="0.2">
      <c r="A249" s="230" t="s">
        <v>509</v>
      </c>
      <c r="B249" s="157">
        <f t="shared" si="81"/>
        <v>63.5</v>
      </c>
      <c r="C249" s="169">
        <v>7</v>
      </c>
      <c r="D249" s="231">
        <v>9.8000000000000007</v>
      </c>
      <c r="E249" s="171">
        <f>(PI()/4*(B248^2-(B248-2*C249)^2))*10^-3</f>
        <v>1.2424998944947632</v>
      </c>
      <c r="F249" s="172"/>
      <c r="G249" s="172">
        <f t="shared" si="73"/>
        <v>0.79100000000000004</v>
      </c>
      <c r="H249" s="232">
        <f t="shared" si="74"/>
        <v>0.50340659787889386</v>
      </c>
      <c r="I249" s="173">
        <f t="shared" si="75"/>
        <v>15.855325917445478</v>
      </c>
      <c r="J249" s="173">
        <f t="shared" si="76"/>
        <v>22.460083333333344</v>
      </c>
      <c r="K249" s="206">
        <f t="shared" si="77"/>
        <v>20.128493485603933</v>
      </c>
      <c r="L249" s="232">
        <f t="shared" si="78"/>
        <v>0.88228315465886331</v>
      </c>
      <c r="M249" s="206">
        <f t="shared" si="79"/>
        <v>5014.3745742110086</v>
      </c>
      <c r="Z249" s="229" t="str">
        <f t="shared" si="80"/>
        <v>63,5/7,0</v>
      </c>
    </row>
    <row r="250" spans="1:26" x14ac:dyDescent="0.2">
      <c r="A250" s="230" t="s">
        <v>510</v>
      </c>
      <c r="B250" s="157">
        <f t="shared" si="81"/>
        <v>63.5</v>
      </c>
      <c r="C250" s="169">
        <v>8</v>
      </c>
      <c r="D250" s="231">
        <v>10.9</v>
      </c>
      <c r="E250" s="171">
        <f>(PI()/4*(B249^2-(B249-2*C250)^2))*10^-3</f>
        <v>1.3948671381938682</v>
      </c>
      <c r="F250" s="172"/>
      <c r="G250" s="172">
        <f t="shared" si="73"/>
        <v>0.88800000000000001</v>
      </c>
      <c r="H250" s="232">
        <f t="shared" si="74"/>
        <v>0.54822637490825876</v>
      </c>
      <c r="I250" s="173">
        <f t="shared" si="75"/>
        <v>17.266972438055394</v>
      </c>
      <c r="J250" s="173">
        <f t="shared" si="76"/>
        <v>24.812666666666669</v>
      </c>
      <c r="K250" s="206">
        <f t="shared" si="77"/>
        <v>19.825015762919332</v>
      </c>
      <c r="L250" s="232">
        <f t="shared" si="78"/>
        <v>0.93881079678898527</v>
      </c>
      <c r="M250" s="206">
        <f t="shared" si="79"/>
        <v>4838.4453856099799</v>
      </c>
      <c r="Z250" s="229" t="str">
        <f t="shared" si="80"/>
        <v>63,5/8,0</v>
      </c>
    </row>
    <row r="251" spans="1:26" x14ac:dyDescent="0.2">
      <c r="A251" s="230" t="s">
        <v>511</v>
      </c>
      <c r="B251" s="157">
        <f t="shared" si="81"/>
        <v>63.5</v>
      </c>
      <c r="C251" s="169">
        <v>9</v>
      </c>
      <c r="D251" s="231">
        <v>12.1</v>
      </c>
      <c r="E251" s="171">
        <f>(PI()/4*(B249^2-(B249-2*C251)^2))*10^-3</f>
        <v>1.5409511965857936</v>
      </c>
      <c r="F251" s="172"/>
      <c r="G251" s="172">
        <f t="shared" si="73"/>
        <v>0.98100000000000009</v>
      </c>
      <c r="H251" s="232">
        <f t="shared" si="74"/>
        <v>0.58772841732280023</v>
      </c>
      <c r="I251" s="173">
        <f t="shared" si="75"/>
        <v>18.511131254261429</v>
      </c>
      <c r="J251" s="173">
        <f t="shared" si="76"/>
        <v>26.975249999999999</v>
      </c>
      <c r="K251" s="206">
        <f t="shared" si="77"/>
        <v>19.529624932394373</v>
      </c>
      <c r="L251" s="232">
        <f t="shared" si="78"/>
        <v>0.98207504289532654</v>
      </c>
      <c r="M251" s="206">
        <f t="shared" si="79"/>
        <v>4665.6577896625413</v>
      </c>
      <c r="Z251" s="229" t="str">
        <f t="shared" si="80"/>
        <v>63,5/9,0</v>
      </c>
    </row>
    <row r="252" spans="1:26" x14ac:dyDescent="0.2">
      <c r="A252" s="230" t="s">
        <v>512</v>
      </c>
      <c r="B252" s="157">
        <f t="shared" si="81"/>
        <v>63.5</v>
      </c>
      <c r="C252" s="169">
        <v>10</v>
      </c>
      <c r="D252" s="231">
        <v>13.2</v>
      </c>
      <c r="E252" s="171">
        <f>(PI()/4*(B250^2-(B250-2*C252)^2))*10^-3</f>
        <v>1.6807520696705394</v>
      </c>
      <c r="F252" s="172"/>
      <c r="G252" s="172">
        <f t="shared" si="73"/>
        <v>1.07</v>
      </c>
      <c r="H252" s="232">
        <f t="shared" si="74"/>
        <v>0.6223509772976944</v>
      </c>
      <c r="I252" s="173">
        <f t="shared" si="75"/>
        <v>19.60160558417935</v>
      </c>
      <c r="J252" s="173">
        <f t="shared" si="76"/>
        <v>28.955833333333338</v>
      </c>
      <c r="K252" s="206">
        <f t="shared" si="77"/>
        <v>19.242693418542011</v>
      </c>
      <c r="L252" s="232">
        <f t="shared" si="78"/>
        <v>1.013284231144393</v>
      </c>
      <c r="M252" s="206">
        <f t="shared" si="79"/>
        <v>4496.0117863686928</v>
      </c>
      <c r="Z252" s="229" t="str">
        <f t="shared" si="80"/>
        <v>63,5/10,0</v>
      </c>
    </row>
    <row r="253" spans="1:26" x14ac:dyDescent="0.2">
      <c r="A253" s="230" t="s">
        <v>513</v>
      </c>
      <c r="B253" s="157">
        <f t="shared" si="81"/>
        <v>63.5</v>
      </c>
      <c r="C253" s="169">
        <v>11</v>
      </c>
      <c r="D253" s="231">
        <v>14.2</v>
      </c>
      <c r="E253" s="171">
        <f>(PI()/4*(B252^2-(B252-2*C253)^2))*10^-3</f>
        <v>1.8142697574481057</v>
      </c>
      <c r="F253" s="172"/>
      <c r="G253" s="172">
        <f t="shared" si="73"/>
        <v>1.155</v>
      </c>
      <c r="H253" s="232">
        <f t="shared" si="74"/>
        <v>0.65251345745219524</v>
      </c>
      <c r="I253" s="173">
        <f t="shared" si="75"/>
        <v>20.551604959124258</v>
      </c>
      <c r="J253" s="173">
        <f t="shared" si="76"/>
        <v>30.76241666666667</v>
      </c>
      <c r="K253" s="206">
        <f t="shared" si="77"/>
        <v>18.964605189668461</v>
      </c>
      <c r="L253" s="232">
        <f t="shared" si="78"/>
        <v>1.0335846594320193</v>
      </c>
      <c r="M253" s="206">
        <f t="shared" si="79"/>
        <v>4329.5073757284335</v>
      </c>
      <c r="Z253" s="229" t="str">
        <f t="shared" si="80"/>
        <v>63,5/11,0</v>
      </c>
    </row>
    <row r="254" spans="1:26" x14ac:dyDescent="0.2">
      <c r="A254" s="230" t="s">
        <v>514</v>
      </c>
      <c r="B254" s="157">
        <f t="shared" si="81"/>
        <v>63.5</v>
      </c>
      <c r="C254" s="169">
        <v>12.5</v>
      </c>
      <c r="D254" s="231">
        <v>15.7</v>
      </c>
      <c r="E254" s="171">
        <f>(PI()/4*(B253^2-(B253-2*C254)^2))*10^-3</f>
        <v>2.0027653166634933</v>
      </c>
      <c r="F254" s="172"/>
      <c r="G254" s="172">
        <f t="shared" si="73"/>
        <v>1.2750000000000001</v>
      </c>
      <c r="H254" s="232">
        <f t="shared" si="74"/>
        <v>0.69026558367130209</v>
      </c>
      <c r="I254" s="173">
        <f t="shared" si="75"/>
        <v>21.740648304607937</v>
      </c>
      <c r="J254" s="173">
        <f t="shared" si="76"/>
        <v>33.163541666666667</v>
      </c>
      <c r="K254" s="206">
        <f t="shared" si="77"/>
        <v>18.564919875938056</v>
      </c>
      <c r="L254" s="232">
        <f t="shared" si="78"/>
        <v>1.0459402441760985</v>
      </c>
      <c r="M254" s="206">
        <f t="shared" si="79"/>
        <v>4085.6412459935259</v>
      </c>
      <c r="Z254" s="229" t="str">
        <f t="shared" si="80"/>
        <v>63,5/12,5</v>
      </c>
    </row>
    <row r="255" spans="1:26" x14ac:dyDescent="0.2">
      <c r="A255" s="234" t="s">
        <v>515</v>
      </c>
      <c r="B255" s="149">
        <v>70</v>
      </c>
      <c r="C255" s="195">
        <v>3.2</v>
      </c>
      <c r="D255" s="235">
        <v>5.3</v>
      </c>
      <c r="E255" s="197">
        <f>(PI()/4*(B255^2-(B255-2*C255)^2))*10^-3</f>
        <v>0.67154684563135414</v>
      </c>
      <c r="F255" s="198"/>
      <c r="G255" s="198">
        <f t="shared" si="73"/>
        <v>0.42751999999999996</v>
      </c>
      <c r="H255" s="236">
        <f t="shared" si="74"/>
        <v>0.37543497951866489</v>
      </c>
      <c r="I255" s="199">
        <f t="shared" si="75"/>
        <v>10.726713700533283</v>
      </c>
      <c r="J255" s="199">
        <f t="shared" si="76"/>
        <v>14.290090666666664</v>
      </c>
      <c r="K255" s="204">
        <f t="shared" si="77"/>
        <v>23.64444966583067</v>
      </c>
      <c r="L255" s="236">
        <f t="shared" si="78"/>
        <v>0.71490390543879834</v>
      </c>
      <c r="M255" s="204">
        <f t="shared" si="79"/>
        <v>7009.2702012772588</v>
      </c>
      <c r="Z255" s="229" t="str">
        <f t="shared" si="80"/>
        <v>70/3,2</v>
      </c>
    </row>
    <row r="256" spans="1:26" x14ac:dyDescent="0.2">
      <c r="A256" s="230" t="s">
        <v>516</v>
      </c>
      <c r="B256" s="157">
        <f t="shared" ref="B256:B267" si="82">$B$255</f>
        <v>70</v>
      </c>
      <c r="C256" s="169">
        <v>3.6</v>
      </c>
      <c r="D256" s="231">
        <v>5.9</v>
      </c>
      <c r="E256" s="171">
        <f>(PI()/4*(B255^2-(B255-2*C256)^2))*10^-3</f>
        <v>0.75096630791410446</v>
      </c>
      <c r="F256" s="172"/>
      <c r="G256" s="172">
        <f t="shared" si="73"/>
        <v>0.47808000000000017</v>
      </c>
      <c r="H256" s="232">
        <f t="shared" si="74"/>
        <v>0.41508911703644202</v>
      </c>
      <c r="I256" s="173">
        <f t="shared" si="75"/>
        <v>11.859689058184058</v>
      </c>
      <c r="J256" s="173">
        <f t="shared" si="76"/>
        <v>15.887808000000001</v>
      </c>
      <c r="K256" s="206">
        <f t="shared" si="77"/>
        <v>23.510423220350582</v>
      </c>
      <c r="L256" s="232">
        <f t="shared" si="78"/>
        <v>0.7851753550688586</v>
      </c>
      <c r="M256" s="206">
        <f t="shared" si="79"/>
        <v>6925.578172985629</v>
      </c>
      <c r="Z256" s="229" t="str">
        <f t="shared" si="80"/>
        <v>70/3,6</v>
      </c>
    </row>
    <row r="257" spans="1:26" x14ac:dyDescent="0.2">
      <c r="A257" s="230" t="s">
        <v>517</v>
      </c>
      <c r="B257" s="157">
        <f t="shared" si="82"/>
        <v>70</v>
      </c>
      <c r="C257" s="169">
        <v>4</v>
      </c>
      <c r="D257" s="231">
        <v>6.5</v>
      </c>
      <c r="E257" s="171">
        <f>(PI()/4*(B255^2-(B255-2*C257)^2))*10^-3</f>
        <v>0.82938046054770542</v>
      </c>
      <c r="F257" s="172"/>
      <c r="G257" s="172">
        <f t="shared" si="73"/>
        <v>0.52800000000000002</v>
      </c>
      <c r="H257" s="232">
        <f t="shared" si="74"/>
        <v>0.45325642168932095</v>
      </c>
      <c r="I257" s="173">
        <f t="shared" si="75"/>
        <v>12.950183476837744</v>
      </c>
      <c r="J257" s="173">
        <f t="shared" si="76"/>
        <v>17.445333333333341</v>
      </c>
      <c r="K257" s="206">
        <f t="shared" si="77"/>
        <v>23.377339455121916</v>
      </c>
      <c r="L257" s="232">
        <f t="shared" si="78"/>
        <v>0.85158416030579676</v>
      </c>
      <c r="M257" s="206">
        <f t="shared" si="79"/>
        <v>6842.3887995185696</v>
      </c>
      <c r="Z257" s="229" t="str">
        <f t="shared" si="80"/>
        <v>70/4,0</v>
      </c>
    </row>
    <row r="258" spans="1:26" x14ac:dyDescent="0.2">
      <c r="A258" s="230" t="s">
        <v>518</v>
      </c>
      <c r="B258" s="157">
        <f t="shared" si="82"/>
        <v>70</v>
      </c>
      <c r="C258" s="169">
        <v>4.5</v>
      </c>
      <c r="D258" s="231">
        <v>7.3</v>
      </c>
      <c r="E258" s="171">
        <f>(PI()/4*(B256^2-(B256-2*C258)^2))*10^-3</f>
        <v>0.92598443464559155</v>
      </c>
      <c r="F258" s="172"/>
      <c r="G258" s="172">
        <f t="shared" si="73"/>
        <v>0.58950000000000002</v>
      </c>
      <c r="H258" s="232">
        <f t="shared" si="74"/>
        <v>0.49893198819247775</v>
      </c>
      <c r="I258" s="173">
        <f t="shared" si="75"/>
        <v>14.255199662642223</v>
      </c>
      <c r="J258" s="173">
        <f t="shared" si="76"/>
        <v>19.336499999999997</v>
      </c>
      <c r="K258" s="206">
        <f t="shared" si="77"/>
        <v>23.212335082882117</v>
      </c>
      <c r="L258" s="232">
        <f t="shared" si="78"/>
        <v>0.92932914002984035</v>
      </c>
      <c r="M258" s="206">
        <f t="shared" si="79"/>
        <v>6739.1089410318045</v>
      </c>
      <c r="Z258" s="229" t="str">
        <f t="shared" si="80"/>
        <v>70/4,5</v>
      </c>
    </row>
    <row r="259" spans="1:26" x14ac:dyDescent="0.2">
      <c r="A259" s="230" t="s">
        <v>519</v>
      </c>
      <c r="B259" s="157">
        <f t="shared" si="82"/>
        <v>70</v>
      </c>
      <c r="C259" s="169">
        <v>5</v>
      </c>
      <c r="D259" s="231">
        <v>8</v>
      </c>
      <c r="E259" s="171">
        <f>(PI()/4*(B258^2-(B258-2*C259)^2))*10^-3</f>
        <v>1.0210176124166828</v>
      </c>
      <c r="F259" s="172"/>
      <c r="G259" s="172">
        <f t="shared" si="73"/>
        <v>0.65</v>
      </c>
      <c r="H259" s="232">
        <f t="shared" si="74"/>
        <v>0.54241560659636268</v>
      </c>
      <c r="I259" s="173">
        <f t="shared" si="75"/>
        <v>15.497588759896079</v>
      </c>
      <c r="J259" s="173">
        <f t="shared" si="76"/>
        <v>21.166666666666657</v>
      </c>
      <c r="K259" s="206">
        <f t="shared" si="77"/>
        <v>23.048861143232219</v>
      </c>
      <c r="L259" s="232">
        <f t="shared" si="78"/>
        <v>1.0014177207497554</v>
      </c>
      <c r="M259" s="206">
        <f t="shared" si="79"/>
        <v>6636.6144807084384</v>
      </c>
      <c r="Z259" s="229" t="str">
        <f t="shared" si="80"/>
        <v>70/5,0</v>
      </c>
    </row>
    <row r="260" spans="1:26" x14ac:dyDescent="0.2">
      <c r="A260" s="230" t="s">
        <v>520</v>
      </c>
      <c r="B260" s="157">
        <f t="shared" si="82"/>
        <v>70</v>
      </c>
      <c r="C260" s="169">
        <v>5.6</v>
      </c>
      <c r="D260" s="231">
        <v>8.9</v>
      </c>
      <c r="E260" s="171">
        <f>(PI()/4*(B259^2-(B259-2*C260)^2))*10^-3</f>
        <v>1.1329839745906234</v>
      </c>
      <c r="F260" s="172"/>
      <c r="G260" s="172">
        <f t="shared" si="73"/>
        <v>0.72128000000000025</v>
      </c>
      <c r="H260" s="232">
        <f t="shared" si="74"/>
        <v>0.59180284928766613</v>
      </c>
      <c r="I260" s="173">
        <f t="shared" si="75"/>
        <v>16.908652836790463</v>
      </c>
      <c r="J260" s="173">
        <f t="shared" si="76"/>
        <v>23.28375466666667</v>
      </c>
      <c r="K260" s="206">
        <f t="shared" si="77"/>
        <v>22.854758804240308</v>
      </c>
      <c r="L260" s="232">
        <f t="shared" si="78"/>
        <v>1.0807452558773787</v>
      </c>
      <c r="M260" s="206">
        <f t="shared" si="79"/>
        <v>6514.657853896083</v>
      </c>
      <c r="Z260" s="229" t="str">
        <f t="shared" si="80"/>
        <v>70/5,6</v>
      </c>
    </row>
    <row r="261" spans="1:26" x14ac:dyDescent="0.2">
      <c r="A261" s="230" t="s">
        <v>521</v>
      </c>
      <c r="B261" s="157">
        <f t="shared" si="82"/>
        <v>70</v>
      </c>
      <c r="C261" s="169">
        <v>6.3</v>
      </c>
      <c r="D261" s="231">
        <v>9.9</v>
      </c>
      <c r="E261" s="171">
        <f>(PI()/4*(B260^2-(B260-2*C261)^2))*10^-3</f>
        <v>1.2607525478121202</v>
      </c>
      <c r="F261" s="172"/>
      <c r="G261" s="172">
        <f t="shared" si="73"/>
        <v>0.80262000000000022</v>
      </c>
      <c r="H261" s="232">
        <f t="shared" si="74"/>
        <v>0.64572278429430296</v>
      </c>
      <c r="I261" s="173">
        <f t="shared" si="75"/>
        <v>18.449222408408659</v>
      </c>
      <c r="J261" s="173">
        <f t="shared" si="76"/>
        <v>25.646795999999995</v>
      </c>
      <c r="K261" s="206">
        <f t="shared" si="77"/>
        <v>22.631228424458094</v>
      </c>
      <c r="L261" s="232">
        <f t="shared" si="78"/>
        <v>1.1638315338039755</v>
      </c>
      <c r="M261" s="206">
        <f t="shared" si="79"/>
        <v>6373.8045472723843</v>
      </c>
      <c r="Z261" s="229" t="str">
        <f t="shared" si="80"/>
        <v>70/6,3</v>
      </c>
    </row>
    <row r="262" spans="1:26" x14ac:dyDescent="0.2">
      <c r="A262" s="230" t="s">
        <v>522</v>
      </c>
      <c r="B262" s="157">
        <f t="shared" si="82"/>
        <v>70</v>
      </c>
      <c r="C262" s="169">
        <v>7</v>
      </c>
      <c r="D262" s="231">
        <v>10.9</v>
      </c>
      <c r="E262" s="171">
        <f>(PI()/4*(B261^2-(B261-2*C262)^2))*10^-3</f>
        <v>1.3854423602330987</v>
      </c>
      <c r="F262" s="172"/>
      <c r="G262" s="172">
        <f t="shared" si="73"/>
        <v>0.88200000000000001</v>
      </c>
      <c r="H262" s="232">
        <f t="shared" si="74"/>
        <v>0.69583842542707386</v>
      </c>
      <c r="I262" s="173">
        <f t="shared" si="75"/>
        <v>19.88109786934497</v>
      </c>
      <c r="J262" s="173">
        <f t="shared" si="76"/>
        <v>27.897333333333325</v>
      </c>
      <c r="K262" s="206">
        <f t="shared" si="77"/>
        <v>22.41093483101497</v>
      </c>
      <c r="L262" s="232">
        <f t="shared" si="78"/>
        <v>1.237234663747163</v>
      </c>
      <c r="M262" s="206">
        <f t="shared" si="79"/>
        <v>6234.4906210489444</v>
      </c>
      <c r="Z262" s="229" t="str">
        <f t="shared" si="80"/>
        <v>70/7,0</v>
      </c>
    </row>
    <row r="263" spans="1:26" x14ac:dyDescent="0.2">
      <c r="A263" s="230" t="s">
        <v>523</v>
      </c>
      <c r="B263" s="157">
        <f t="shared" si="82"/>
        <v>70</v>
      </c>
      <c r="C263" s="169">
        <v>8</v>
      </c>
      <c r="D263" s="231">
        <v>12.2</v>
      </c>
      <c r="E263" s="171">
        <f>(PI()/4*(B262^2-(B262-2*C263)^2))*10^-3</f>
        <v>1.5582299561805373</v>
      </c>
      <c r="F263" s="172"/>
      <c r="G263" s="172">
        <f t="shared" si="73"/>
        <v>0.99199999999999988</v>
      </c>
      <c r="H263" s="232">
        <f t="shared" si="74"/>
        <v>0.76119533359419245</v>
      </c>
      <c r="I263" s="173">
        <f t="shared" si="75"/>
        <v>21.748438102691217</v>
      </c>
      <c r="J263" s="173">
        <f t="shared" si="76"/>
        <v>30.922666666666665</v>
      </c>
      <c r="K263" s="206">
        <f t="shared" si="77"/>
        <v>22.102036105300343</v>
      </c>
      <c r="L263" s="232">
        <f t="shared" si="78"/>
        <v>1.3263208178449823</v>
      </c>
      <c r="M263" s="206">
        <f t="shared" si="79"/>
        <v>6038.1410801995826</v>
      </c>
      <c r="Z263" s="229" t="str">
        <f t="shared" si="80"/>
        <v>70/8,0</v>
      </c>
    </row>
    <row r="264" spans="1:26" x14ac:dyDescent="0.2">
      <c r="A264" s="230" t="s">
        <v>524</v>
      </c>
      <c r="B264" s="157">
        <f t="shared" si="82"/>
        <v>70</v>
      </c>
      <c r="C264" s="169">
        <v>9</v>
      </c>
      <c r="D264" s="231">
        <v>13.5</v>
      </c>
      <c r="E264" s="171">
        <f>(PI()/4*(B262^2-(B262-2*C264)^2))*10^-3</f>
        <v>1.7247343668207964</v>
      </c>
      <c r="F264" s="172"/>
      <c r="G264" s="172">
        <f t="shared" si="73"/>
        <v>1.0980000000000001</v>
      </c>
      <c r="H264" s="232">
        <f t="shared" si="74"/>
        <v>0.81968000783158346</v>
      </c>
      <c r="I264" s="173">
        <f t="shared" si="75"/>
        <v>23.419428795188104</v>
      </c>
      <c r="J264" s="173">
        <f t="shared" si="76"/>
        <v>33.731999999999992</v>
      </c>
      <c r="K264" s="206">
        <f t="shared" si="77"/>
        <v>21.80022935659164</v>
      </c>
      <c r="L264" s="232">
        <f t="shared" si="78"/>
        <v>1.3981497546976827</v>
      </c>
      <c r="M264" s="206">
        <f t="shared" si="79"/>
        <v>5844.93313200381</v>
      </c>
      <c r="Z264" s="229" t="str">
        <f t="shared" si="80"/>
        <v>70/9,0</v>
      </c>
    </row>
    <row r="265" spans="1:26" x14ac:dyDescent="0.2">
      <c r="A265" s="230" t="s">
        <v>525</v>
      </c>
      <c r="B265" s="157">
        <f t="shared" si="82"/>
        <v>70</v>
      </c>
      <c r="C265" s="169">
        <v>10</v>
      </c>
      <c r="D265" s="231">
        <v>14.8</v>
      </c>
      <c r="E265" s="171">
        <f>(PI()/4*(B263^2-(B263-2*C265)^2))*10^-3</f>
        <v>1.8849555921538759</v>
      </c>
      <c r="F265" s="172"/>
      <c r="G265" s="172">
        <f t="shared" si="73"/>
        <v>1.2</v>
      </c>
      <c r="H265" s="232">
        <f t="shared" si="74"/>
        <v>0.87179196137116755</v>
      </c>
      <c r="I265" s="173">
        <f t="shared" si="75"/>
        <v>24.908341753461929</v>
      </c>
      <c r="J265" s="173">
        <f t="shared" si="76"/>
        <v>36.333333333333329</v>
      </c>
      <c r="K265" s="206">
        <f t="shared" si="77"/>
        <v>21.505813167606568</v>
      </c>
      <c r="L265" s="232">
        <f t="shared" si="78"/>
        <v>1.4541085996615613</v>
      </c>
      <c r="M265" s="206">
        <f t="shared" si="79"/>
        <v>5654.8667764616275</v>
      </c>
      <c r="Z265" s="229" t="str">
        <f t="shared" si="80"/>
        <v>70/10,0</v>
      </c>
    </row>
    <row r="266" spans="1:26" x14ac:dyDescent="0.2">
      <c r="A266" s="230" t="s">
        <v>526</v>
      </c>
      <c r="B266" s="157">
        <f t="shared" si="82"/>
        <v>70</v>
      </c>
      <c r="C266" s="169">
        <v>11</v>
      </c>
      <c r="D266" s="231">
        <v>16</v>
      </c>
      <c r="E266" s="171">
        <f>(PI()/4*(B265^2-(B265-2*C266)^2))*10^-3</f>
        <v>2.0388936321797759</v>
      </c>
      <c r="F266" s="172"/>
      <c r="G266" s="172">
        <f t="shared" si="73"/>
        <v>1.298</v>
      </c>
      <c r="H266" s="232">
        <f t="shared" si="74"/>
        <v>0.91801185788894391</v>
      </c>
      <c r="I266" s="173">
        <f t="shared" si="75"/>
        <v>26.228910225398401</v>
      </c>
      <c r="J266" s="173">
        <f t="shared" si="76"/>
        <v>38.734666666666662</v>
      </c>
      <c r="K266" s="206">
        <f t="shared" si="77"/>
        <v>21.219095173922941</v>
      </c>
      <c r="L266" s="232">
        <f t="shared" si="78"/>
        <v>1.4955211974408931</v>
      </c>
      <c r="M266" s="206">
        <f t="shared" si="79"/>
        <v>5467.9420135730352</v>
      </c>
      <c r="Z266" s="229" t="str">
        <f t="shared" si="80"/>
        <v>70/11,0</v>
      </c>
    </row>
    <row r="267" spans="1:26" x14ac:dyDescent="0.2">
      <c r="A267" s="230" t="s">
        <v>527</v>
      </c>
      <c r="B267" s="157">
        <f t="shared" si="82"/>
        <v>70</v>
      </c>
      <c r="C267" s="169">
        <v>12.5</v>
      </c>
      <c r="D267" s="231">
        <v>17.7</v>
      </c>
      <c r="E267" s="171">
        <f>(PI()/4*(B266^2-(B266-2*C267)^2))*10^-3</f>
        <v>2.2580197197676641</v>
      </c>
      <c r="F267" s="172"/>
      <c r="G267" s="172">
        <f t="shared" si="73"/>
        <v>1.4375000000000002</v>
      </c>
      <c r="H267" s="232">
        <f t="shared" si="74"/>
        <v>0.97729915996194194</v>
      </c>
      <c r="I267" s="173">
        <f t="shared" si="75"/>
        <v>27.922833141769772</v>
      </c>
      <c r="J267" s="173">
        <f t="shared" si="76"/>
        <v>41.979166666666671</v>
      </c>
      <c r="K267" s="206">
        <f t="shared" si="77"/>
        <v>20.804146221366544</v>
      </c>
      <c r="L267" s="232">
        <f t="shared" si="78"/>
        <v>1.5331097059382346</v>
      </c>
      <c r="M267" s="206">
        <f t="shared" si="79"/>
        <v>5193.4453554656266</v>
      </c>
      <c r="Z267" s="229" t="str">
        <f t="shared" si="80"/>
        <v>70/12,5</v>
      </c>
    </row>
    <row r="268" spans="1:26" x14ac:dyDescent="0.2">
      <c r="A268" s="234" t="s">
        <v>528</v>
      </c>
      <c r="B268" s="149">
        <v>76</v>
      </c>
      <c r="C268" s="195">
        <v>3.2</v>
      </c>
      <c r="D268" s="235">
        <v>5.7</v>
      </c>
      <c r="E268" s="197">
        <f>(PI()/4*(B268^2-(B268-2*C268)^2))*10^-3</f>
        <v>0.73186542458027903</v>
      </c>
      <c r="F268" s="198"/>
      <c r="G268" s="198">
        <f t="shared" si="73"/>
        <v>0.4659200000000005</v>
      </c>
      <c r="H268" s="236">
        <f t="shared" si="74"/>
        <v>0.48578299421940602</v>
      </c>
      <c r="I268" s="199">
        <f t="shared" si="75"/>
        <v>12.783763005773842</v>
      </c>
      <c r="J268" s="199">
        <f t="shared" si="76"/>
        <v>16.97041066666668</v>
      </c>
      <c r="K268" s="204">
        <f t="shared" si="77"/>
        <v>25.763540129415446</v>
      </c>
      <c r="L268" s="236">
        <f t="shared" si="78"/>
        <v>0.92886325872233211</v>
      </c>
      <c r="M268" s="204">
        <f t="shared" si="79"/>
        <v>8324.9692046006639</v>
      </c>
      <c r="Z268" s="229" t="str">
        <f t="shared" si="80"/>
        <v>76/3,2</v>
      </c>
    </row>
    <row r="269" spans="1:26" x14ac:dyDescent="0.2">
      <c r="A269" s="230" t="s">
        <v>529</v>
      </c>
      <c r="B269" s="157">
        <f t="shared" ref="B269:B281" si="83">$B$268</f>
        <v>76</v>
      </c>
      <c r="C269" s="169">
        <v>3.6</v>
      </c>
      <c r="D269" s="231">
        <v>6.4</v>
      </c>
      <c r="E269" s="171">
        <f>(PI()/4*(B268^2-(B268-2*C269)^2))*10^-3</f>
        <v>0.81882470923164397</v>
      </c>
      <c r="F269" s="172"/>
      <c r="G269" s="172">
        <f t="shared" si="73"/>
        <v>0.52128000000000019</v>
      </c>
      <c r="H269" s="232">
        <f t="shared" si="74"/>
        <v>0.5378368220117129</v>
      </c>
      <c r="I269" s="173">
        <f t="shared" si="75"/>
        <v>14.153600579255603</v>
      </c>
      <c r="J269" s="173">
        <f t="shared" si="76"/>
        <v>18.885887999999991</v>
      </c>
      <c r="K269" s="206">
        <f t="shared" si="77"/>
        <v>25.628889948649746</v>
      </c>
      <c r="L269" s="232">
        <f t="shared" si="78"/>
        <v>1.0221933579250437</v>
      </c>
      <c r="M269" s="206">
        <f t="shared" si="79"/>
        <v>8233.737353940418</v>
      </c>
      <c r="Z269" s="229" t="str">
        <f t="shared" si="80"/>
        <v>76/3,6</v>
      </c>
    </row>
    <row r="270" spans="1:26" x14ac:dyDescent="0.2">
      <c r="A270" s="230" t="s">
        <v>530</v>
      </c>
      <c r="B270" s="157">
        <f t="shared" si="83"/>
        <v>76</v>
      </c>
      <c r="C270" s="169">
        <v>4</v>
      </c>
      <c r="D270" s="231">
        <v>7.1</v>
      </c>
      <c r="E270" s="171">
        <f>(PI()/4*(B268^2-(B268-2*C270)^2))*10^-3</f>
        <v>0.90477868423386043</v>
      </c>
      <c r="F270" s="172"/>
      <c r="G270" s="172">
        <f t="shared" si="73"/>
        <v>0.57599999999999996</v>
      </c>
      <c r="H270" s="232">
        <f t="shared" si="74"/>
        <v>0.58810614475200929</v>
      </c>
      <c r="I270" s="173">
        <f t="shared" si="75"/>
        <v>15.476477493473928</v>
      </c>
      <c r="J270" s="173">
        <f t="shared" si="76"/>
        <v>20.757333333333328</v>
      </c>
      <c r="K270" s="206">
        <f t="shared" si="77"/>
        <v>25.495097567963924</v>
      </c>
      <c r="L270" s="232">
        <f t="shared" si="78"/>
        <v>1.1108777445161837</v>
      </c>
      <c r="M270" s="206">
        <f t="shared" si="79"/>
        <v>8143.0081581047434</v>
      </c>
      <c r="Z270" s="229" t="str">
        <f t="shared" si="80"/>
        <v>76/4,0</v>
      </c>
    </row>
    <row r="271" spans="1:26" x14ac:dyDescent="0.2">
      <c r="A271" s="230" t="s">
        <v>531</v>
      </c>
      <c r="B271" s="157">
        <f t="shared" si="83"/>
        <v>76</v>
      </c>
      <c r="C271" s="169">
        <v>4.5</v>
      </c>
      <c r="D271" s="231">
        <v>7.9</v>
      </c>
      <c r="E271" s="171">
        <f>(PI()/4*(B269^2-(B269-2*C271)^2))*10^-3</f>
        <v>1.0108074362925159</v>
      </c>
      <c r="F271" s="172"/>
      <c r="G271" s="172">
        <f t="shared" si="73"/>
        <v>0.64349999999999996</v>
      </c>
      <c r="H271" s="232">
        <f t="shared" si="74"/>
        <v>0.64849614584641724</v>
      </c>
      <c r="I271" s="173">
        <f t="shared" si="75"/>
        <v>17.065688048589926</v>
      </c>
      <c r="J271" s="173">
        <f t="shared" si="76"/>
        <v>23.035500000000006</v>
      </c>
      <c r="K271" s="206">
        <f t="shared" si="77"/>
        <v>25.329084073452005</v>
      </c>
      <c r="L271" s="232">
        <f t="shared" si="78"/>
        <v>1.215382475682002</v>
      </c>
      <c r="M271" s="206">
        <f t="shared" si="79"/>
        <v>8030.3035216572098</v>
      </c>
      <c r="Z271" s="229" t="str">
        <f t="shared" si="80"/>
        <v>76/4,5</v>
      </c>
    </row>
    <row r="272" spans="1:26" x14ac:dyDescent="0.2">
      <c r="A272" s="230" t="s">
        <v>532</v>
      </c>
      <c r="B272" s="157">
        <f t="shared" si="83"/>
        <v>76</v>
      </c>
      <c r="C272" s="169">
        <v>5</v>
      </c>
      <c r="D272" s="231">
        <v>8.8000000000000007</v>
      </c>
      <c r="E272" s="171">
        <f>(PI()/4*(B271^2-(B271-2*C272)^2))*10^-3</f>
        <v>1.1152653920243765</v>
      </c>
      <c r="F272" s="172"/>
      <c r="G272" s="172">
        <f t="shared" si="73"/>
        <v>0.71</v>
      </c>
      <c r="H272" s="232">
        <f t="shared" si="74"/>
        <v>0.70624180949943638</v>
      </c>
      <c r="I272" s="173">
        <f t="shared" si="75"/>
        <v>18.585310776300958</v>
      </c>
      <c r="J272" s="173">
        <f t="shared" si="76"/>
        <v>25.246666666666666</v>
      </c>
      <c r="K272" s="206">
        <f t="shared" si="77"/>
        <v>25.164459064323239</v>
      </c>
      <c r="L272" s="232">
        <f t="shared" si="78"/>
        <v>1.3130452359369624</v>
      </c>
      <c r="M272" s="206">
        <f t="shared" si="79"/>
        <v>7918.3842833730732</v>
      </c>
      <c r="Z272" s="229" t="str">
        <f t="shared" si="80"/>
        <v>76/5,0</v>
      </c>
    </row>
    <row r="273" spans="1:26" x14ac:dyDescent="0.2">
      <c r="A273" s="230" t="s">
        <v>533</v>
      </c>
      <c r="B273" s="157">
        <f t="shared" si="83"/>
        <v>76</v>
      </c>
      <c r="C273" s="169">
        <v>5.6</v>
      </c>
      <c r="D273" s="231">
        <v>9.6999999999999993</v>
      </c>
      <c r="E273" s="171">
        <f>(PI()/4*(B272^2-(B272-2*C273)^2))*10^-3</f>
        <v>1.2385414877512402</v>
      </c>
      <c r="F273" s="172"/>
      <c r="G273" s="172">
        <f t="shared" si="73"/>
        <v>0.78848000000000007</v>
      </c>
      <c r="H273" s="232">
        <f t="shared" si="74"/>
        <v>0.77215630512363309</v>
      </c>
      <c r="I273" s="173">
        <f t="shared" si="75"/>
        <v>20.319902766411396</v>
      </c>
      <c r="J273" s="173">
        <f t="shared" si="76"/>
        <v>27.81303466666667</v>
      </c>
      <c r="K273" s="206">
        <f t="shared" si="77"/>
        <v>24.96878050686497</v>
      </c>
      <c r="L273" s="232">
        <f t="shared" si="78"/>
        <v>1.4215264753529484</v>
      </c>
      <c r="M273" s="206">
        <f t="shared" si="79"/>
        <v>7785.117923007796</v>
      </c>
      <c r="Z273" s="229" t="str">
        <f t="shared" si="80"/>
        <v>76/5,6</v>
      </c>
    </row>
    <row r="274" spans="1:26" x14ac:dyDescent="0.2">
      <c r="A274" s="230" t="s">
        <v>534</v>
      </c>
      <c r="B274" s="157">
        <f t="shared" si="83"/>
        <v>76</v>
      </c>
      <c r="C274" s="169">
        <v>6.3</v>
      </c>
      <c r="D274" s="231">
        <v>10.8</v>
      </c>
      <c r="E274" s="171">
        <f>(PI()/4*(B273^2-(B273-2*C274)^2))*10^-3</f>
        <v>1.3795047501178141</v>
      </c>
      <c r="F274" s="172"/>
      <c r="G274" s="172">
        <f t="shared" si="73"/>
        <v>0.87822000000000011</v>
      </c>
      <c r="H274" s="232">
        <f t="shared" si="74"/>
        <v>0.84456384687900354</v>
      </c>
      <c r="I274" s="173">
        <f t="shared" si="75"/>
        <v>22.225364391552723</v>
      </c>
      <c r="J274" s="173">
        <f t="shared" si="76"/>
        <v>30.689315999999998</v>
      </c>
      <c r="K274" s="206">
        <f t="shared" si="77"/>
        <v>24.743130359758446</v>
      </c>
      <c r="L274" s="232">
        <f t="shared" si="78"/>
        <v>1.5365544366300643</v>
      </c>
      <c r="M274" s="206">
        <f t="shared" si="79"/>
        <v>7631.0699272390193</v>
      </c>
      <c r="Z274" s="229" t="str">
        <f t="shared" si="80"/>
        <v>76/6,3</v>
      </c>
    </row>
    <row r="275" spans="1:26" x14ac:dyDescent="0.2">
      <c r="A275" s="230" t="s">
        <v>535</v>
      </c>
      <c r="B275" s="157">
        <f t="shared" si="83"/>
        <v>76</v>
      </c>
      <c r="C275" s="169">
        <v>7</v>
      </c>
      <c r="D275" s="231">
        <v>11.9</v>
      </c>
      <c r="E275" s="171">
        <f>(PI()/4*(B274^2-(B274-2*C275)^2))*10^-3</f>
        <v>1.5173892516838701</v>
      </c>
      <c r="F275" s="172"/>
      <c r="G275" s="172">
        <f t="shared" si="73"/>
        <v>0.96599999999999997</v>
      </c>
      <c r="H275" s="232">
        <f t="shared" si="74"/>
        <v>0.91233028757492685</v>
      </c>
      <c r="I275" s="173">
        <f t="shared" si="75"/>
        <v>24.008691778287549</v>
      </c>
      <c r="J275" s="173">
        <f t="shared" si="76"/>
        <v>33.441333333333347</v>
      </c>
      <c r="K275" s="206">
        <f t="shared" si="77"/>
        <v>24.520399670478458</v>
      </c>
      <c r="L275" s="232">
        <f t="shared" si="78"/>
        <v>1.6397237686888699</v>
      </c>
      <c r="M275" s="206">
        <f t="shared" si="79"/>
        <v>7478.5613118705023</v>
      </c>
      <c r="Z275" s="229" t="str">
        <f t="shared" si="80"/>
        <v>76/7,0</v>
      </c>
    </row>
    <row r="276" spans="1:26" x14ac:dyDescent="0.2">
      <c r="A276" s="230" t="s">
        <v>536</v>
      </c>
      <c r="B276" s="157">
        <f t="shared" si="83"/>
        <v>76</v>
      </c>
      <c r="C276" s="169">
        <v>8</v>
      </c>
      <c r="D276" s="231">
        <v>13.4</v>
      </c>
      <c r="E276" s="171">
        <f>(PI()/4*(B275^2-(B275-2*C276)^2))*10^-3</f>
        <v>1.7090264035528475</v>
      </c>
      <c r="F276" s="172"/>
      <c r="G276" s="172">
        <f t="shared" si="73"/>
        <v>1.0880000000000001</v>
      </c>
      <c r="H276" s="232">
        <f t="shared" si="74"/>
        <v>1.0014894724819685</v>
      </c>
      <c r="I276" s="173">
        <f t="shared" si="75"/>
        <v>26.354986117946542</v>
      </c>
      <c r="J276" s="173">
        <f t="shared" si="76"/>
        <v>37.162666666666667</v>
      </c>
      <c r="K276" s="206">
        <f t="shared" si="77"/>
        <v>24.207436873820406</v>
      </c>
      <c r="L276" s="232">
        <f t="shared" si="78"/>
        <v>1.7676729938221345</v>
      </c>
      <c r="M276" s="206">
        <f t="shared" si="79"/>
        <v>7263.3622150996016</v>
      </c>
      <c r="Z276" s="229" t="str">
        <f t="shared" si="80"/>
        <v>76/8,0</v>
      </c>
    </row>
    <row r="277" spans="1:26" x14ac:dyDescent="0.2">
      <c r="A277" s="230" t="s">
        <v>537</v>
      </c>
      <c r="B277" s="157">
        <f t="shared" si="83"/>
        <v>76</v>
      </c>
      <c r="C277" s="169">
        <v>9</v>
      </c>
      <c r="D277" s="231">
        <v>14.9</v>
      </c>
      <c r="E277" s="171">
        <f>(PI()/4*(B275^2-(B275-2*C277)^2))*10^-3</f>
        <v>1.8943803701146453</v>
      </c>
      <c r="F277" s="172"/>
      <c r="G277" s="172">
        <f t="shared" si="73"/>
        <v>1.206</v>
      </c>
      <c r="H277" s="232">
        <f t="shared" si="74"/>
        <v>1.0821647864279909</v>
      </c>
      <c r="I277" s="173">
        <f t="shared" si="75"/>
        <v>28.47802069547345</v>
      </c>
      <c r="J277" s="173">
        <f t="shared" si="76"/>
        <v>40.643999999999991</v>
      </c>
      <c r="K277" s="206">
        <f t="shared" si="77"/>
        <v>23.900836805434235</v>
      </c>
      <c r="L277" s="232">
        <f t="shared" si="78"/>
        <v>1.8742089580815495</v>
      </c>
      <c r="M277" s="206">
        <f t="shared" si="79"/>
        <v>7051.304710982291</v>
      </c>
      <c r="Z277" s="229" t="str">
        <f t="shared" si="80"/>
        <v>76/9,0</v>
      </c>
    </row>
    <row r="278" spans="1:26" x14ac:dyDescent="0.2">
      <c r="A278" s="230" t="s">
        <v>538</v>
      </c>
      <c r="B278" s="157">
        <f t="shared" si="83"/>
        <v>76</v>
      </c>
      <c r="C278" s="169">
        <v>10</v>
      </c>
      <c r="D278" s="231">
        <v>16.3</v>
      </c>
      <c r="E278" s="171">
        <f>(PI()/4*(B276^2-(B276-2*C278)^2))*10^-3</f>
        <v>2.0734511513692633</v>
      </c>
      <c r="F278" s="172"/>
      <c r="G278" s="172">
        <f t="shared" si="73"/>
        <v>1.3199999999999998</v>
      </c>
      <c r="H278" s="232">
        <f t="shared" si="74"/>
        <v>1.1549122913126797</v>
      </c>
      <c r="I278" s="173">
        <f t="shared" si="75"/>
        <v>30.392428718754733</v>
      </c>
      <c r="J278" s="173">
        <f t="shared" si="76"/>
        <v>43.893333333333331</v>
      </c>
      <c r="K278" s="206">
        <f t="shared" si="77"/>
        <v>23.600847442411894</v>
      </c>
      <c r="L278" s="232">
        <f t="shared" si="78"/>
        <v>1.9608845796515058</v>
      </c>
      <c r="M278" s="206">
        <f t="shared" si="79"/>
        <v>6842.3887995185696</v>
      </c>
      <c r="Z278" s="229" t="str">
        <f t="shared" si="80"/>
        <v>76/10,0</v>
      </c>
    </row>
    <row r="279" spans="1:26" x14ac:dyDescent="0.2">
      <c r="A279" s="230" t="s">
        <v>539</v>
      </c>
      <c r="B279" s="157">
        <f t="shared" si="83"/>
        <v>76</v>
      </c>
      <c r="C279" s="169">
        <v>11</v>
      </c>
      <c r="D279" s="231">
        <v>17.600000000000001</v>
      </c>
      <c r="E279" s="171">
        <f>(PI()/4*(B278^2-(B278-2*C279)^2))*10^-3</f>
        <v>2.2462387473167023</v>
      </c>
      <c r="F279" s="172"/>
      <c r="G279" s="172">
        <f t="shared" si="73"/>
        <v>1.4300000000000002</v>
      </c>
      <c r="H279" s="232">
        <f t="shared" si="74"/>
        <v>1.2202691994797983</v>
      </c>
      <c r="I279" s="173">
        <f t="shared" si="75"/>
        <v>32.11234735473154</v>
      </c>
      <c r="J279" s="173">
        <f t="shared" si="76"/>
        <v>46.918666666666674</v>
      </c>
      <c r="K279" s="206">
        <f t="shared" si="77"/>
        <v>23.307724041613326</v>
      </c>
      <c r="L279" s="232">
        <f t="shared" si="78"/>
        <v>2.0291885394139779</v>
      </c>
      <c r="M279" s="206">
        <f t="shared" si="79"/>
        <v>6636.6144807084384</v>
      </c>
      <c r="Z279" s="229" t="str">
        <f t="shared" si="80"/>
        <v>76/11,0</v>
      </c>
    </row>
    <row r="280" spans="1:26" x14ac:dyDescent="0.2">
      <c r="A280" s="230" t="s">
        <v>540</v>
      </c>
      <c r="B280" s="157">
        <f t="shared" si="83"/>
        <v>76</v>
      </c>
      <c r="C280" s="169">
        <v>12.5</v>
      </c>
      <c r="D280" s="231">
        <v>19.600000000000001</v>
      </c>
      <c r="E280" s="171">
        <f>(PI()/4*(B279^2-(B279-2*C280)^2))*10^-3</f>
        <v>2.4936391687868982</v>
      </c>
      <c r="F280" s="172"/>
      <c r="G280" s="172">
        <f t="shared" si="73"/>
        <v>1.5874999999999999</v>
      </c>
      <c r="H280" s="232">
        <f t="shared" si="74"/>
        <v>1.3055759573079904</v>
      </c>
      <c r="I280" s="173">
        <f t="shared" si="75"/>
        <v>34.357262034420799</v>
      </c>
      <c r="J280" s="173">
        <f t="shared" si="76"/>
        <v>51.054166666666674</v>
      </c>
      <c r="K280" s="206">
        <f t="shared" si="77"/>
        <v>22.881488150904872</v>
      </c>
      <c r="L280" s="232">
        <f t="shared" si="78"/>
        <v>2.1002993756074066</v>
      </c>
      <c r="M280" s="206">
        <f t="shared" si="79"/>
        <v>6333.8434887187213</v>
      </c>
      <c r="Z280" s="229" t="str">
        <f t="shared" si="80"/>
        <v>76/12,5</v>
      </c>
    </row>
    <row r="281" spans="1:26" x14ac:dyDescent="0.2">
      <c r="A281" s="230" t="s">
        <v>541</v>
      </c>
      <c r="B281" s="157">
        <f t="shared" si="83"/>
        <v>76</v>
      </c>
      <c r="C281" s="169">
        <v>14</v>
      </c>
      <c r="D281" s="231">
        <v>21.4</v>
      </c>
      <c r="E281" s="171">
        <f>(PI()/4*(B279^2-(B279-2*C281)^2))*10^-3</f>
        <v>2.7269024233159405</v>
      </c>
      <c r="F281" s="172"/>
      <c r="G281" s="172">
        <f t="shared" si="73"/>
        <v>1.736</v>
      </c>
      <c r="H281" s="232">
        <f t="shared" si="74"/>
        <v>1.37708572377455</v>
      </c>
      <c r="I281" s="173">
        <f t="shared" si="75"/>
        <v>36.239097994067102</v>
      </c>
      <c r="J281" s="173">
        <f t="shared" si="76"/>
        <v>54.730666666666671</v>
      </c>
      <c r="K281" s="206">
        <f t="shared" si="77"/>
        <v>22.472205054244235</v>
      </c>
      <c r="L281" s="232">
        <f t="shared" si="78"/>
        <v>2.1378197392896094</v>
      </c>
      <c r="M281" s="206">
        <f t="shared" si="79"/>
        <v>6038.1410801995826</v>
      </c>
      <c r="Z281" s="229" t="str">
        <f t="shared" si="80"/>
        <v>76/14,0</v>
      </c>
    </row>
    <row r="282" spans="1:26" x14ac:dyDescent="0.2">
      <c r="A282" s="234" t="s">
        <v>542</v>
      </c>
      <c r="B282" s="149">
        <v>82.5</v>
      </c>
      <c r="C282" s="195">
        <v>3.6</v>
      </c>
      <c r="D282" s="235">
        <v>7</v>
      </c>
      <c r="E282" s="197">
        <f>(PI()/4*(B282^2-(B282-2*C282)^2))*10^-3</f>
        <v>0.89233797732564546</v>
      </c>
      <c r="F282" s="198"/>
      <c r="G282" s="198">
        <f t="shared" si="73"/>
        <v>0.56808000000000036</v>
      </c>
      <c r="H282" s="236">
        <f t="shared" si="74"/>
        <v>0.69581950000169024</v>
      </c>
      <c r="I282" s="199">
        <f t="shared" si="75"/>
        <v>16.86835151519249</v>
      </c>
      <c r="J282" s="199">
        <f t="shared" si="76"/>
        <v>22.426308000000006</v>
      </c>
      <c r="K282" s="204">
        <f t="shared" si="77"/>
        <v>27.924384505302889</v>
      </c>
      <c r="L282" s="236">
        <f t="shared" si="78"/>
        <v>1.3281479198678185</v>
      </c>
      <c r="M282" s="204">
        <f t="shared" si="79"/>
        <v>9778.53700152686</v>
      </c>
      <c r="Z282" s="229" t="str">
        <f t="shared" si="80"/>
        <v>82,5/3,6</v>
      </c>
    </row>
    <row r="283" spans="1:26" x14ac:dyDescent="0.2">
      <c r="A283" s="230" t="s">
        <v>543</v>
      </c>
      <c r="B283" s="157">
        <f t="shared" ref="B283:B294" si="84">$B$282</f>
        <v>82.5</v>
      </c>
      <c r="C283" s="169">
        <v>4</v>
      </c>
      <c r="D283" s="231">
        <v>7.7</v>
      </c>
      <c r="E283" s="171">
        <f>(PI()/4*(B283^2-(B283-2*C283)^2))*10^-3</f>
        <v>0.98646009322719497</v>
      </c>
      <c r="F283" s="172"/>
      <c r="G283" s="172">
        <f t="shared" si="73"/>
        <v>0.628</v>
      </c>
      <c r="H283" s="232">
        <f t="shared" si="74"/>
        <v>0.76182463387261468</v>
      </c>
      <c r="I283" s="173">
        <f t="shared" si="75"/>
        <v>18.468475972669445</v>
      </c>
      <c r="J283" s="173">
        <f t="shared" si="76"/>
        <v>24.670333333333325</v>
      </c>
      <c r="K283" s="206">
        <f t="shared" si="77"/>
        <v>27.789948722514765</v>
      </c>
      <c r="L283" s="232">
        <f t="shared" si="78"/>
        <v>1.4460208369542689</v>
      </c>
      <c r="M283" s="206">
        <f t="shared" si="79"/>
        <v>9679.6396647918518</v>
      </c>
      <c r="Z283" s="229" t="str">
        <f t="shared" si="80"/>
        <v>82,5/4,0</v>
      </c>
    </row>
    <row r="284" spans="1:26" x14ac:dyDescent="0.2">
      <c r="A284" s="230" t="s">
        <v>544</v>
      </c>
      <c r="B284" s="157">
        <f t="shared" si="84"/>
        <v>82.5</v>
      </c>
      <c r="C284" s="169">
        <v>4.5</v>
      </c>
      <c r="D284" s="231">
        <v>8.6999999999999993</v>
      </c>
      <c r="E284" s="171">
        <f>(PI()/4*(B282^2-(B282-2*C284)^2))*10^-3</f>
        <v>1.1026990214100174</v>
      </c>
      <c r="F284" s="172"/>
      <c r="G284" s="172">
        <f t="shared" si="73"/>
        <v>0.70200000000000007</v>
      </c>
      <c r="H284" s="232">
        <f t="shared" si="74"/>
        <v>0.84139381268026237</v>
      </c>
      <c r="I284" s="173">
        <f t="shared" si="75"/>
        <v>20.397425761945755</v>
      </c>
      <c r="J284" s="173">
        <f t="shared" si="76"/>
        <v>27.408375000000007</v>
      </c>
      <c r="K284" s="206">
        <f t="shared" si="77"/>
        <v>27.623020291054345</v>
      </c>
      <c r="L284" s="232">
        <f t="shared" si="78"/>
        <v>1.5857212909338381</v>
      </c>
      <c r="M284" s="206">
        <f t="shared" si="79"/>
        <v>9556.7248522201498</v>
      </c>
      <c r="Z284" s="229" t="str">
        <f t="shared" si="80"/>
        <v>82,5/4,5</v>
      </c>
    </row>
    <row r="285" spans="1:26" x14ac:dyDescent="0.2">
      <c r="A285" s="230" t="s">
        <v>545</v>
      </c>
      <c r="B285" s="157">
        <f t="shared" si="84"/>
        <v>82.5</v>
      </c>
      <c r="C285" s="169">
        <v>5</v>
      </c>
      <c r="D285" s="231">
        <v>9.6</v>
      </c>
      <c r="E285" s="171">
        <f>(PI()/4*(B284^2-(B284-2*C285)^2))*10^-3</f>
        <v>1.2173671532660448</v>
      </c>
      <c r="F285" s="172"/>
      <c r="G285" s="172">
        <f t="shared" si="73"/>
        <v>0.77500000000000002</v>
      </c>
      <c r="H285" s="232">
        <f t="shared" si="74"/>
        <v>0.91778070539197909</v>
      </c>
      <c r="I285" s="173">
        <f t="shared" si="75"/>
        <v>22.249229221623736</v>
      </c>
      <c r="J285" s="173">
        <f t="shared" si="76"/>
        <v>30.072916666666671</v>
      </c>
      <c r="K285" s="206">
        <f t="shared" si="77"/>
        <v>27.457353295610996</v>
      </c>
      <c r="L285" s="232">
        <f t="shared" si="78"/>
        <v>1.7171678438896183</v>
      </c>
      <c r="M285" s="206">
        <f t="shared" si="79"/>
        <v>9434.5954378118477</v>
      </c>
      <c r="Z285" s="229" t="str">
        <f t="shared" si="80"/>
        <v>82,5/5,0</v>
      </c>
    </row>
    <row r="286" spans="1:26" x14ac:dyDescent="0.2">
      <c r="A286" s="230" t="s">
        <v>546</v>
      </c>
      <c r="B286" s="157">
        <f t="shared" si="84"/>
        <v>82.5</v>
      </c>
      <c r="C286" s="169">
        <v>5.6</v>
      </c>
      <c r="D286" s="231">
        <v>10.6</v>
      </c>
      <c r="E286" s="171">
        <f>(PI()/4*(B285^2-(B285-2*C286)^2))*10^-3</f>
        <v>1.3528954603419088</v>
      </c>
      <c r="F286" s="172"/>
      <c r="G286" s="172">
        <f t="shared" si="73"/>
        <v>0.86128000000000016</v>
      </c>
      <c r="H286" s="232">
        <f t="shared" si="74"/>
        <v>1.0053653656086046</v>
      </c>
      <c r="I286" s="173">
        <f t="shared" si="75"/>
        <v>24.372493711723749</v>
      </c>
      <c r="J286" s="173">
        <f t="shared" si="76"/>
        <v>33.174754666666665</v>
      </c>
      <c r="K286" s="206">
        <f t="shared" si="77"/>
        <v>27.260250365688133</v>
      </c>
      <c r="L286" s="232">
        <f t="shared" si="78"/>
        <v>1.8643580359896377</v>
      </c>
      <c r="M286" s="206">
        <f t="shared" si="79"/>
        <v>9289.07686609757</v>
      </c>
      <c r="Z286" s="229" t="str">
        <f t="shared" si="80"/>
        <v>82,5/5,6</v>
      </c>
    </row>
    <row r="287" spans="1:26" x14ac:dyDescent="0.2">
      <c r="A287" s="230" t="s">
        <v>547</v>
      </c>
      <c r="B287" s="157">
        <f t="shared" si="84"/>
        <v>82.5</v>
      </c>
      <c r="C287" s="169">
        <v>6.3</v>
      </c>
      <c r="D287" s="231">
        <v>11.8</v>
      </c>
      <c r="E287" s="171">
        <f>(PI()/4*(B286^2-(B286-2*C287)^2))*10^-3</f>
        <v>1.5081529692823152</v>
      </c>
      <c r="F287" s="172"/>
      <c r="G287" s="172">
        <f t="shared" si="73"/>
        <v>0.96011999999999942</v>
      </c>
      <c r="H287" s="232">
        <f t="shared" si="74"/>
        <v>1.1021072897888029</v>
      </c>
      <c r="I287" s="173">
        <f t="shared" si="75"/>
        <v>26.717752479728553</v>
      </c>
      <c r="J287" s="173">
        <f t="shared" si="76"/>
        <v>36.663921000000002</v>
      </c>
      <c r="K287" s="206">
        <f t="shared" si="77"/>
        <v>27.032688545536864</v>
      </c>
      <c r="L287" s="232">
        <f t="shared" si="78"/>
        <v>2.0220708460434014</v>
      </c>
      <c r="M287" s="206">
        <f t="shared" si="79"/>
        <v>9120.7346237549591</v>
      </c>
      <c r="Z287" s="229" t="str">
        <f t="shared" si="80"/>
        <v>82,5/6,3</v>
      </c>
    </row>
    <row r="288" spans="1:26" x14ac:dyDescent="0.2">
      <c r="A288" s="230" t="s">
        <v>548</v>
      </c>
      <c r="B288" s="157">
        <f t="shared" si="84"/>
        <v>82.5</v>
      </c>
      <c r="C288" s="169">
        <v>7</v>
      </c>
      <c r="D288" s="231">
        <v>13</v>
      </c>
      <c r="E288" s="171">
        <f>(PI()/4*(B287^2-(B287-2*C288)^2))*10^-3</f>
        <v>1.6603317174222056</v>
      </c>
      <c r="F288" s="172"/>
      <c r="G288" s="172">
        <f t="shared" si="73"/>
        <v>1.0569999999999999</v>
      </c>
      <c r="H288" s="232">
        <f t="shared" si="74"/>
        <v>1.1932077657987019</v>
      </c>
      <c r="I288" s="173">
        <f t="shared" si="75"/>
        <v>28.92624886784732</v>
      </c>
      <c r="J288" s="173">
        <f t="shared" si="76"/>
        <v>40.016083333333334</v>
      </c>
      <c r="K288" s="206">
        <f t="shared" si="77"/>
        <v>26.80776473337529</v>
      </c>
      <c r="L288" s="232">
        <f t="shared" si="78"/>
        <v>2.1653184647085228</v>
      </c>
      <c r="M288" s="206">
        <f t="shared" si="79"/>
        <v>8953.9317618126097</v>
      </c>
      <c r="Z288" s="229" t="str">
        <f t="shared" si="80"/>
        <v>82,5/7,0</v>
      </c>
    </row>
    <row r="289" spans="1:26" x14ac:dyDescent="0.2">
      <c r="A289" s="230" t="s">
        <v>549</v>
      </c>
      <c r="B289" s="157">
        <f t="shared" si="84"/>
        <v>82.5</v>
      </c>
      <c r="C289" s="169">
        <v>8</v>
      </c>
      <c r="D289" s="231">
        <v>14.7</v>
      </c>
      <c r="E289" s="171">
        <f>(PI()/4*(B288^2-(B288-2*C289)^2))*10^-3</f>
        <v>1.8723892215395168</v>
      </c>
      <c r="F289" s="172"/>
      <c r="G289" s="172">
        <f t="shared" si="73"/>
        <v>1.1920000000000002</v>
      </c>
      <c r="H289" s="232">
        <f t="shared" si="74"/>
        <v>1.3140076483785288</v>
      </c>
      <c r="I289" s="173">
        <f t="shared" si="75"/>
        <v>31.854730869782522</v>
      </c>
      <c r="J289" s="173">
        <f t="shared" si="76"/>
        <v>44.57266666666667</v>
      </c>
      <c r="K289" s="206">
        <f t="shared" si="77"/>
        <v>26.491154183991306</v>
      </c>
      <c r="L289" s="232">
        <f t="shared" si="78"/>
        <v>2.3461242625009175</v>
      </c>
      <c r="M289" s="206">
        <f t="shared" si="79"/>
        <v>8718.3123127933741</v>
      </c>
      <c r="Z289" s="229" t="str">
        <f t="shared" si="80"/>
        <v>82,5/8,0</v>
      </c>
    </row>
    <row r="290" spans="1:26" x14ac:dyDescent="0.2">
      <c r="A290" s="230" t="s">
        <v>550</v>
      </c>
      <c r="B290" s="157">
        <f t="shared" si="84"/>
        <v>82.5</v>
      </c>
      <c r="C290" s="169">
        <v>9</v>
      </c>
      <c r="D290" s="231">
        <v>16.3</v>
      </c>
      <c r="E290" s="171">
        <f>(PI()/4*(B288^2-(B288-2*C290)^2))*10^-3</f>
        <v>2.0781635403496481</v>
      </c>
      <c r="F290" s="172"/>
      <c r="G290" s="172">
        <f t="shared" si="73"/>
        <v>1.323</v>
      </c>
      <c r="H290" s="232">
        <f t="shared" si="74"/>
        <v>1.4243862790777759</v>
      </c>
      <c r="I290" s="173">
        <f t="shared" si="75"/>
        <v>34.530576462491538</v>
      </c>
      <c r="J290" s="173">
        <f t="shared" si="76"/>
        <v>48.863249999999994</v>
      </c>
      <c r="K290" s="206">
        <f t="shared" si="77"/>
        <v>26.180264513560591</v>
      </c>
      <c r="L290" s="232">
        <f t="shared" si="78"/>
        <v>2.5005054104856383</v>
      </c>
      <c r="M290" s="206">
        <f t="shared" si="79"/>
        <v>8485.8344564277304</v>
      </c>
      <c r="Z290" s="229" t="str">
        <f t="shared" si="80"/>
        <v>82,5/9,0</v>
      </c>
    </row>
    <row r="291" spans="1:26" x14ac:dyDescent="0.2">
      <c r="A291" s="230" t="s">
        <v>551</v>
      </c>
      <c r="B291" s="157">
        <f t="shared" si="84"/>
        <v>82.5</v>
      </c>
      <c r="C291" s="169">
        <v>10</v>
      </c>
      <c r="D291" s="231">
        <v>17.899999999999999</v>
      </c>
      <c r="E291" s="171">
        <f>(PI()/4*(B289^2-(B289-2*C291)^2))*10^-3</f>
        <v>2.2776546738526</v>
      </c>
      <c r="F291" s="172"/>
      <c r="G291" s="172">
        <f t="shared" si="73"/>
        <v>1.45</v>
      </c>
      <c r="H291" s="232">
        <f t="shared" si="74"/>
        <v>1.5249609808528735</v>
      </c>
      <c r="I291" s="173">
        <f t="shared" si="75"/>
        <v>36.968751050978753</v>
      </c>
      <c r="J291" s="173">
        <f t="shared" si="76"/>
        <v>52.895833333333336</v>
      </c>
      <c r="K291" s="206">
        <f t="shared" si="77"/>
        <v>25.875301930605563</v>
      </c>
      <c r="L291" s="232">
        <f t="shared" si="78"/>
        <v>2.6301950682098041</v>
      </c>
      <c r="M291" s="206">
        <f t="shared" si="79"/>
        <v>8256.498192715675</v>
      </c>
      <c r="Z291" s="229" t="str">
        <f t="shared" si="80"/>
        <v>82,5/10,0</v>
      </c>
    </row>
    <row r="292" spans="1:26" x14ac:dyDescent="0.2">
      <c r="A292" s="230" t="s">
        <v>552</v>
      </c>
      <c r="B292" s="157">
        <f t="shared" si="84"/>
        <v>82.5</v>
      </c>
      <c r="C292" s="169">
        <v>11</v>
      </c>
      <c r="D292" s="231">
        <v>19.399999999999999</v>
      </c>
      <c r="E292" s="171">
        <f>(PI()/4*(B291^2-(B291-2*C292)^2))*10^-3</f>
        <v>2.4708626220483727</v>
      </c>
      <c r="F292" s="172"/>
      <c r="G292" s="172">
        <f t="shared" si="73"/>
        <v>1.5730000000000002</v>
      </c>
      <c r="H292" s="232">
        <f t="shared" si="74"/>
        <v>1.6163302271043303</v>
      </c>
      <c r="I292" s="173">
        <f t="shared" si="75"/>
        <v>39.183763081317103</v>
      </c>
      <c r="J292" s="173">
        <f t="shared" si="76"/>
        <v>56.678416666666656</v>
      </c>
      <c r="K292" s="206">
        <f t="shared" si="77"/>
        <v>25.576478451890122</v>
      </c>
      <c r="L292" s="232">
        <f t="shared" si="78"/>
        <v>2.7368612785728046</v>
      </c>
      <c r="M292" s="206">
        <f t="shared" si="79"/>
        <v>8030.3035216572098</v>
      </c>
      <c r="Z292" s="229" t="str">
        <f t="shared" si="80"/>
        <v>82,5/11,0</v>
      </c>
    </row>
    <row r="293" spans="1:26" x14ac:dyDescent="0.2">
      <c r="A293" s="230" t="s">
        <v>553</v>
      </c>
      <c r="B293" s="157">
        <f t="shared" si="84"/>
        <v>82.5</v>
      </c>
      <c r="C293" s="169">
        <v>12.5</v>
      </c>
      <c r="D293" s="231">
        <v>21.6</v>
      </c>
      <c r="E293" s="171">
        <f>(PI()/4*(B292^2-(B292-2*C293)^2))*10^-3</f>
        <v>2.748893571891069</v>
      </c>
      <c r="F293" s="172"/>
      <c r="G293" s="172">
        <f t="shared" si="73"/>
        <v>1.75</v>
      </c>
      <c r="H293" s="232">
        <f t="shared" si="74"/>
        <v>1.737386640359277</v>
      </c>
      <c r="I293" s="173">
        <f t="shared" si="75"/>
        <v>42.118464008709751</v>
      </c>
      <c r="J293" s="173">
        <f t="shared" si="76"/>
        <v>61.901041666666664</v>
      </c>
      <c r="K293" s="206">
        <f t="shared" si="77"/>
        <v>25.140231701398459</v>
      </c>
      <c r="L293" s="232">
        <f t="shared" si="78"/>
        <v>2.8571833186625351</v>
      </c>
      <c r="M293" s="206">
        <f t="shared" si="79"/>
        <v>7696.9020012949932</v>
      </c>
      <c r="Z293" s="229" t="str">
        <f t="shared" si="80"/>
        <v>82,5/12,5</v>
      </c>
    </row>
    <row r="294" spans="1:26" x14ac:dyDescent="0.2">
      <c r="A294" s="230" t="s">
        <v>554</v>
      </c>
      <c r="B294" s="157">
        <f t="shared" si="84"/>
        <v>82.5</v>
      </c>
      <c r="C294" s="169">
        <v>14</v>
      </c>
      <c r="D294" s="231">
        <v>23.7</v>
      </c>
      <c r="E294" s="171">
        <f>(PI()/4*(B292^2-(B292-2*C294)^2))*10^-3</f>
        <v>3.0127873547926116</v>
      </c>
      <c r="F294" s="172"/>
      <c r="G294" s="172">
        <f t="shared" si="73"/>
        <v>1.9179999999999999</v>
      </c>
      <c r="H294" s="232">
        <f t="shared" si="74"/>
        <v>1.840907223383123</v>
      </c>
      <c r="I294" s="173">
        <f t="shared" si="75"/>
        <v>44.628053900196925</v>
      </c>
      <c r="J294" s="173">
        <f t="shared" si="76"/>
        <v>66.606166666666653</v>
      </c>
      <c r="K294" s="206">
        <f t="shared" si="77"/>
        <v>24.719046300373321</v>
      </c>
      <c r="L294" s="232">
        <f t="shared" si="78"/>
        <v>2.9344468951166842</v>
      </c>
      <c r="M294" s="206">
        <f t="shared" si="79"/>
        <v>7370.569064403353</v>
      </c>
      <c r="Z294" s="229" t="str">
        <f t="shared" si="80"/>
        <v>82,5/14,0</v>
      </c>
    </row>
    <row r="295" spans="1:26" x14ac:dyDescent="0.2">
      <c r="A295" s="234" t="s">
        <v>555</v>
      </c>
      <c r="B295" s="149">
        <v>89</v>
      </c>
      <c r="C295" s="195">
        <v>3.6</v>
      </c>
      <c r="D295" s="235">
        <v>7.6</v>
      </c>
      <c r="E295" s="197">
        <f>(PI()/4*(B295^2-(B295-2*C295)^2))*10^-3</f>
        <v>0.96585124541964618</v>
      </c>
      <c r="F295" s="198"/>
      <c r="G295" s="198">
        <f t="shared" si="73"/>
        <v>0.61488000000000009</v>
      </c>
      <c r="H295" s="236">
        <f t="shared" si="74"/>
        <v>0.882078137648173</v>
      </c>
      <c r="I295" s="199">
        <f t="shared" si="75"/>
        <v>19.821980621307258</v>
      </c>
      <c r="J295" s="199">
        <f t="shared" si="76"/>
        <v>26.270928000000026</v>
      </c>
      <c r="K295" s="204">
        <f t="shared" si="77"/>
        <v>30.22027465129991</v>
      </c>
      <c r="L295" s="236">
        <f t="shared" si="78"/>
        <v>1.6897943677989367</v>
      </c>
      <c r="M295" s="204">
        <f t="shared" si="79"/>
        <v>11456.068938727469</v>
      </c>
      <c r="Z295" s="229" t="str">
        <f t="shared" si="80"/>
        <v>89/3,6</v>
      </c>
    </row>
    <row r="296" spans="1:26" x14ac:dyDescent="0.2">
      <c r="A296" s="230" t="s">
        <v>556</v>
      </c>
      <c r="B296" s="157">
        <f t="shared" ref="B296:B308" si="85">$B$295</f>
        <v>89</v>
      </c>
      <c r="C296" s="169">
        <v>4</v>
      </c>
      <c r="D296" s="231">
        <v>8.4</v>
      </c>
      <c r="E296" s="171">
        <f>(PI()/4*(B296^2-(B296-2*C296)^2))*10^-3</f>
        <v>1.0681415022205296</v>
      </c>
      <c r="F296" s="172"/>
      <c r="G296" s="172">
        <f t="shared" si="73"/>
        <v>0.67999999999999994</v>
      </c>
      <c r="H296" s="232">
        <f t="shared" si="74"/>
        <v>0.96680157719735693</v>
      </c>
      <c r="I296" s="173">
        <f t="shared" si="75"/>
        <v>21.725878139266445</v>
      </c>
      <c r="J296" s="173">
        <f t="shared" si="76"/>
        <v>28.921333333333333</v>
      </c>
      <c r="K296" s="206">
        <f t="shared" si="77"/>
        <v>30.085295411546152</v>
      </c>
      <c r="L296" s="232">
        <f t="shared" si="78"/>
        <v>1.8426191012673674</v>
      </c>
      <c r="M296" s="206">
        <f t="shared" si="79"/>
        <v>11349.003461093127</v>
      </c>
      <c r="Z296" s="229" t="str">
        <f t="shared" si="80"/>
        <v>89/4,0</v>
      </c>
    </row>
    <row r="297" spans="1:26" x14ac:dyDescent="0.2">
      <c r="A297" s="230" t="s">
        <v>557</v>
      </c>
      <c r="B297" s="157">
        <f t="shared" si="85"/>
        <v>89</v>
      </c>
      <c r="C297" s="169">
        <v>4.5</v>
      </c>
      <c r="D297" s="231">
        <v>9.4</v>
      </c>
      <c r="E297" s="171">
        <f>(PI()/4*(B295^2-(B295-2*C297)^2))*10^-3</f>
        <v>1.1945906065275187</v>
      </c>
      <c r="F297" s="172"/>
      <c r="G297" s="172">
        <f t="shared" si="73"/>
        <v>0.76049999999999995</v>
      </c>
      <c r="H297" s="232">
        <f t="shared" si="74"/>
        <v>1.0692332547550374</v>
      </c>
      <c r="I297" s="173">
        <f t="shared" si="75"/>
        <v>24.02771359000084</v>
      </c>
      <c r="J297" s="173">
        <f t="shared" si="76"/>
        <v>32.161500000000004</v>
      </c>
      <c r="K297" s="206">
        <f t="shared" si="77"/>
        <v>29.917595157365174</v>
      </c>
      <c r="L297" s="232">
        <f t="shared" si="78"/>
        <v>2.0245999616932888</v>
      </c>
      <c r="M297" s="206">
        <f t="shared" si="79"/>
        <v>11215.87847239726</v>
      </c>
      <c r="Z297" s="229" t="str">
        <f t="shared" si="80"/>
        <v>89/4,5</v>
      </c>
    </row>
    <row r="298" spans="1:26" x14ac:dyDescent="0.2">
      <c r="A298" s="230" t="s">
        <v>558</v>
      </c>
      <c r="B298" s="157">
        <f t="shared" si="85"/>
        <v>89</v>
      </c>
      <c r="C298" s="169">
        <v>5</v>
      </c>
      <c r="D298" s="231">
        <v>10.4</v>
      </c>
      <c r="E298" s="171">
        <f>(PI()/4*(B297^2-(B297-2*C298)^2))*10^-3</f>
        <v>1.3194689145077132</v>
      </c>
      <c r="F298" s="172"/>
      <c r="G298" s="172">
        <f t="shared" si="73"/>
        <v>0.84000000000000008</v>
      </c>
      <c r="H298" s="232">
        <f t="shared" si="74"/>
        <v>1.1678949229536395</v>
      </c>
      <c r="I298" s="173">
        <f t="shared" si="75"/>
        <v>26.244829729295272</v>
      </c>
      <c r="J298" s="173">
        <f t="shared" si="76"/>
        <v>35.32166666666668</v>
      </c>
      <c r="K298" s="206">
        <f t="shared" si="77"/>
        <v>29.751050401624475</v>
      </c>
      <c r="L298" s="232">
        <f t="shared" si="78"/>
        <v>2.1967823132145492</v>
      </c>
      <c r="M298" s="206">
        <f t="shared" si="79"/>
        <v>11083.53888186479</v>
      </c>
      <c r="Z298" s="229" t="str">
        <f t="shared" si="80"/>
        <v>89/5,0</v>
      </c>
    </row>
    <row r="299" spans="1:26" x14ac:dyDescent="0.2">
      <c r="A299" s="230" t="s">
        <v>559</v>
      </c>
      <c r="B299" s="157">
        <f t="shared" si="85"/>
        <v>89</v>
      </c>
      <c r="C299" s="169">
        <v>5.6</v>
      </c>
      <c r="D299" s="231">
        <v>11.5</v>
      </c>
      <c r="E299" s="171">
        <f>(PI()/4*(B298^2-(B298-2*C299)^2))*10^-3</f>
        <v>1.4672494329325776</v>
      </c>
      <c r="F299" s="172"/>
      <c r="G299" s="172">
        <f t="shared" si="73"/>
        <v>0.93408000000000035</v>
      </c>
      <c r="H299" s="232">
        <f t="shared" si="74"/>
        <v>1.2814443009931602</v>
      </c>
      <c r="I299" s="173">
        <f t="shared" si="75"/>
        <v>28.796501145913716</v>
      </c>
      <c r="J299" s="173">
        <f t="shared" si="76"/>
        <v>39.009674666666648</v>
      </c>
      <c r="K299" s="206">
        <f t="shared" si="77"/>
        <v>29.55274944907833</v>
      </c>
      <c r="L299" s="232">
        <f t="shared" si="78"/>
        <v>2.390848759106063</v>
      </c>
      <c r="M299" s="206">
        <f t="shared" si="79"/>
        <v>10925.768098801513</v>
      </c>
      <c r="Z299" s="229" t="str">
        <f t="shared" si="80"/>
        <v>89/5,6</v>
      </c>
    </row>
    <row r="300" spans="1:26" x14ac:dyDescent="0.2">
      <c r="A300" s="230" t="s">
        <v>560</v>
      </c>
      <c r="B300" s="157">
        <f t="shared" si="85"/>
        <v>89</v>
      </c>
      <c r="C300" s="169">
        <v>6.3</v>
      </c>
      <c r="D300" s="231">
        <v>12.8</v>
      </c>
      <c r="E300" s="171">
        <f>(PI()/4*(B299^2-(B299-2*C300)^2))*10^-3</f>
        <v>1.6368011884468174</v>
      </c>
      <c r="F300" s="172"/>
      <c r="G300" s="172">
        <f t="shared" ref="G300:G363" si="86">2*E300/PI()</f>
        <v>1.0420199999999995</v>
      </c>
      <c r="H300" s="232">
        <f t="shared" ref="H300:H363" si="87">((PI()/4)*((B300/2)^4-(B300/2-C300)^4))*10^-6</f>
        <v>1.407440329912736</v>
      </c>
      <c r="I300" s="173">
        <f t="shared" ref="I300:I363" si="88">((PI()/(2*B300))*((B300/2)^4-(B300/2-C300)^4))*10^-3</f>
        <v>31.627872582308676</v>
      </c>
      <c r="J300" s="173">
        <f t="shared" ref="J300:J363" si="89">(B300^3/6*(1-(1-2*C300/B300)^3))*10^-3</f>
        <v>43.170875999999986</v>
      </c>
      <c r="K300" s="206">
        <f t="shared" ref="K300:K363" si="90">SQRT((H300*10^6)/(E300*10^3))</f>
        <v>29.323582659695592</v>
      </c>
      <c r="L300" s="232">
        <f t="shared" ref="L300:L363" si="91">(PI()*C300/(4*B300)*(B300-C300)^4)*10^-6</f>
        <v>2.6005335578959348</v>
      </c>
      <c r="M300" s="206">
        <f t="shared" ref="M300:M363" si="92">PI()/2*(B300-C300)^2</f>
        <v>10743.131609885069</v>
      </c>
      <c r="Z300" s="229" t="str">
        <f t="shared" ref="Z300:Z363" si="93">A300</f>
        <v>89/6,3</v>
      </c>
    </row>
    <row r="301" spans="1:26" x14ac:dyDescent="0.2">
      <c r="A301" s="230" t="s">
        <v>561</v>
      </c>
      <c r="B301" s="157">
        <f t="shared" si="85"/>
        <v>89</v>
      </c>
      <c r="C301" s="169">
        <v>7</v>
      </c>
      <c r="D301" s="231">
        <v>14.2</v>
      </c>
      <c r="E301" s="171">
        <f>(PI()/4*(B300^2-(B300-2*C301)^2))*10^-3</f>
        <v>1.8032741831605412</v>
      </c>
      <c r="F301" s="172"/>
      <c r="G301" s="172">
        <f t="shared" si="86"/>
        <v>1.1479999999999999</v>
      </c>
      <c r="H301" s="232">
        <f t="shared" si="87"/>
        <v>1.5266970053182933</v>
      </c>
      <c r="I301" s="173">
        <f t="shared" si="88"/>
        <v>34.307797872321196</v>
      </c>
      <c r="J301" s="173">
        <f t="shared" si="89"/>
        <v>47.182333333333318</v>
      </c>
      <c r="K301" s="206">
        <f t="shared" si="90"/>
        <v>29.096821132213051</v>
      </c>
      <c r="L301" s="232">
        <f t="shared" si="91"/>
        <v>2.792886741069835</v>
      </c>
      <c r="M301" s="206">
        <f t="shared" si="92"/>
        <v>10562.034501368884</v>
      </c>
      <c r="Z301" s="229" t="str">
        <f t="shared" si="93"/>
        <v>89/7,0</v>
      </c>
    </row>
    <row r="302" spans="1:26" x14ac:dyDescent="0.2">
      <c r="A302" s="230" t="s">
        <v>562</v>
      </c>
      <c r="B302" s="157">
        <f t="shared" si="85"/>
        <v>89</v>
      </c>
      <c r="C302" s="169">
        <v>8</v>
      </c>
      <c r="D302" s="231">
        <v>16</v>
      </c>
      <c r="E302" s="171">
        <f>(PI()/4*(B301^2-(B301-2*C302)^2))*10^-3</f>
        <v>2.0357520395261859</v>
      </c>
      <c r="F302" s="172"/>
      <c r="G302" s="172">
        <f t="shared" si="86"/>
        <v>1.296</v>
      </c>
      <c r="H302" s="232">
        <f t="shared" si="87"/>
        <v>1.6858571577326227</v>
      </c>
      <c r="I302" s="173">
        <f t="shared" si="88"/>
        <v>37.884430510845455</v>
      </c>
      <c r="J302" s="173">
        <f t="shared" si="89"/>
        <v>52.658666666666655</v>
      </c>
      <c r="K302" s="206">
        <f t="shared" si="90"/>
        <v>28.777161083053347</v>
      </c>
      <c r="L302" s="232">
        <f t="shared" si="91"/>
        <v>3.0389946619040331</v>
      </c>
      <c r="M302" s="206">
        <f t="shared" si="92"/>
        <v>10305.994700101317</v>
      </c>
      <c r="Z302" s="229" t="str">
        <f t="shared" si="93"/>
        <v>89/8,0</v>
      </c>
    </row>
    <row r="303" spans="1:26" x14ac:dyDescent="0.2">
      <c r="A303" s="230" t="s">
        <v>563</v>
      </c>
      <c r="B303" s="157">
        <f t="shared" si="85"/>
        <v>89</v>
      </c>
      <c r="C303" s="169">
        <v>9</v>
      </c>
      <c r="D303" s="231">
        <v>17.8</v>
      </c>
      <c r="E303" s="171">
        <f>(PI()/4*(B301^2-(B301-2*C303)^2))*10^-3</f>
        <v>2.2619467105846511</v>
      </c>
      <c r="F303" s="172"/>
      <c r="G303" s="172">
        <f t="shared" si="86"/>
        <v>1.44</v>
      </c>
      <c r="H303" s="232">
        <f t="shared" si="87"/>
        <v>1.8324595789123903</v>
      </c>
      <c r="I303" s="173">
        <f t="shared" si="88"/>
        <v>41.178866941851467</v>
      </c>
      <c r="J303" s="173">
        <f t="shared" si="89"/>
        <v>57.843000000000004</v>
      </c>
      <c r="K303" s="206">
        <f t="shared" si="90"/>
        <v>28.462694882951613</v>
      </c>
      <c r="L303" s="232">
        <f t="shared" si="91"/>
        <v>3.2531368421891607</v>
      </c>
      <c r="M303" s="206">
        <f t="shared" si="92"/>
        <v>10053.096491487338</v>
      </c>
      <c r="Z303" s="229" t="str">
        <f t="shared" si="93"/>
        <v>89/9,0</v>
      </c>
    </row>
    <row r="304" spans="1:26" x14ac:dyDescent="0.2">
      <c r="A304" s="230" t="s">
        <v>564</v>
      </c>
      <c r="B304" s="157">
        <f t="shared" si="85"/>
        <v>89</v>
      </c>
      <c r="C304" s="169">
        <v>10</v>
      </c>
      <c r="D304" s="231">
        <v>19.5</v>
      </c>
      <c r="E304" s="171">
        <f>(PI()/4*(B302^2-(B302-2*C304)^2))*10^-3</f>
        <v>2.4818581963359367</v>
      </c>
      <c r="F304" s="172"/>
      <c r="G304" s="172">
        <f t="shared" si="86"/>
        <v>1.58</v>
      </c>
      <c r="H304" s="232">
        <f t="shared" si="87"/>
        <v>1.9671828528707715</v>
      </c>
      <c r="I304" s="173">
        <f t="shared" si="88"/>
        <v>44.206356244287001</v>
      </c>
      <c r="J304" s="173">
        <f t="shared" si="89"/>
        <v>62.743333333333332</v>
      </c>
      <c r="K304" s="206">
        <f t="shared" si="90"/>
        <v>28.153596573084585</v>
      </c>
      <c r="L304" s="232">
        <f t="shared" si="91"/>
        <v>3.4372272001777353</v>
      </c>
      <c r="M304" s="206">
        <f t="shared" si="92"/>
        <v>9803.33987552695</v>
      </c>
      <c r="Z304" s="229" t="str">
        <f t="shared" si="93"/>
        <v>89/10,0</v>
      </c>
    </row>
    <row r="305" spans="1:26" x14ac:dyDescent="0.2">
      <c r="A305" s="230" t="s">
        <v>565</v>
      </c>
      <c r="B305" s="157">
        <f t="shared" si="85"/>
        <v>89</v>
      </c>
      <c r="C305" s="169">
        <v>11</v>
      </c>
      <c r="D305" s="231">
        <v>21.2</v>
      </c>
      <c r="E305" s="171">
        <f>(PI()/4*(B304^2-(B304-2*C305)^2))*10^-3</f>
        <v>2.6954864967800427</v>
      </c>
      <c r="F305" s="172"/>
      <c r="G305" s="172">
        <f t="shared" si="86"/>
        <v>1.7160000000000002</v>
      </c>
      <c r="H305" s="232">
        <f t="shared" si="87"/>
        <v>2.0906867140650203</v>
      </c>
      <c r="I305" s="173">
        <f t="shared" si="88"/>
        <v>46.981723911573496</v>
      </c>
      <c r="J305" s="173">
        <f t="shared" si="89"/>
        <v>67.367666666666665</v>
      </c>
      <c r="K305" s="206">
        <f t="shared" si="90"/>
        <v>27.850044883267241</v>
      </c>
      <c r="L305" s="232">
        <f t="shared" si="91"/>
        <v>3.5931137865729283</v>
      </c>
      <c r="M305" s="206">
        <f t="shared" si="92"/>
        <v>9556.7248522201498</v>
      </c>
      <c r="Z305" s="229" t="str">
        <f t="shared" si="93"/>
        <v>89/11,0</v>
      </c>
    </row>
    <row r="306" spans="1:26" x14ac:dyDescent="0.2">
      <c r="A306" s="230" t="s">
        <v>566</v>
      </c>
      <c r="B306" s="157">
        <f t="shared" si="85"/>
        <v>89</v>
      </c>
      <c r="C306" s="169">
        <v>12.5</v>
      </c>
      <c r="D306" s="231">
        <v>23.6</v>
      </c>
      <c r="E306" s="171">
        <f>(PI()/4*(B305^2-(B305-2*C306)^2))*10^-3</f>
        <v>3.0041479749952398</v>
      </c>
      <c r="F306" s="172"/>
      <c r="G306" s="172">
        <f t="shared" si="86"/>
        <v>1.9125000000000001</v>
      </c>
      <c r="H306" s="232">
        <f t="shared" si="87"/>
        <v>2.2563028884698624</v>
      </c>
      <c r="I306" s="173">
        <f t="shared" si="88"/>
        <v>50.70343569595196</v>
      </c>
      <c r="J306" s="173">
        <f t="shared" si="89"/>
        <v>73.80416666666666</v>
      </c>
      <c r="K306" s="206">
        <f t="shared" si="90"/>
        <v>27.405519517060792</v>
      </c>
      <c r="L306" s="232">
        <f t="shared" si="91"/>
        <v>3.777944976067249</v>
      </c>
      <c r="M306" s="206">
        <f t="shared" si="92"/>
        <v>9192.6928034854336</v>
      </c>
      <c r="Z306" s="229" t="str">
        <f t="shared" si="93"/>
        <v>89/12,5</v>
      </c>
    </row>
    <row r="307" spans="1:26" x14ac:dyDescent="0.2">
      <c r="A307" s="230" t="s">
        <v>567</v>
      </c>
      <c r="B307" s="157">
        <f t="shared" si="85"/>
        <v>89</v>
      </c>
      <c r="C307" s="169">
        <v>14</v>
      </c>
      <c r="D307" s="231">
        <v>25.9</v>
      </c>
      <c r="E307" s="171">
        <f>(PI()/4*(B306^2-(B306-2*C307)^2))*10^-3</f>
        <v>3.2986722862692828</v>
      </c>
      <c r="F307" s="172"/>
      <c r="G307" s="172">
        <f t="shared" si="86"/>
        <v>2.1</v>
      </c>
      <c r="H307" s="232">
        <f t="shared" si="87"/>
        <v>2.4001964222966867</v>
      </c>
      <c r="I307" s="173">
        <f t="shared" si="88"/>
        <v>53.936998253858135</v>
      </c>
      <c r="J307" s="173">
        <f t="shared" si="89"/>
        <v>79.664666666666676</v>
      </c>
      <c r="K307" s="206">
        <f t="shared" si="90"/>
        <v>26.974525018987819</v>
      </c>
      <c r="L307" s="232">
        <f t="shared" si="91"/>
        <v>3.9090656482299257</v>
      </c>
      <c r="M307" s="206">
        <f t="shared" si="92"/>
        <v>8835.7293382212938</v>
      </c>
      <c r="Z307" s="229" t="str">
        <f t="shared" si="93"/>
        <v>89/14,0</v>
      </c>
    </row>
    <row r="308" spans="1:26" x14ac:dyDescent="0.2">
      <c r="A308" s="230" t="s">
        <v>568</v>
      </c>
      <c r="B308" s="157">
        <f t="shared" si="85"/>
        <v>89</v>
      </c>
      <c r="C308" s="169">
        <v>16</v>
      </c>
      <c r="D308" s="231">
        <v>28.8</v>
      </c>
      <c r="E308" s="171">
        <f>(PI()/4*(B305^2-(B305-2*C308)^2))*10^-3</f>
        <v>3.6693802193928784</v>
      </c>
      <c r="F308" s="172"/>
      <c r="G308" s="172">
        <f t="shared" si="86"/>
        <v>2.3359999999999999</v>
      </c>
      <c r="H308" s="232">
        <f t="shared" si="87"/>
        <v>2.5616860656636531</v>
      </c>
      <c r="I308" s="173">
        <f t="shared" si="88"/>
        <v>57.565979003677604</v>
      </c>
      <c r="J308" s="173">
        <f t="shared" si="89"/>
        <v>86.629333333333335</v>
      </c>
      <c r="K308" s="206">
        <f t="shared" si="90"/>
        <v>26.4220551812307</v>
      </c>
      <c r="L308" s="232">
        <f t="shared" si="91"/>
        <v>4.0096946202459529</v>
      </c>
      <c r="M308" s="206">
        <f t="shared" si="92"/>
        <v>8370.7736254900046</v>
      </c>
      <c r="Z308" s="229" t="str">
        <f t="shared" si="93"/>
        <v>89/16,0</v>
      </c>
    </row>
    <row r="309" spans="1:26" x14ac:dyDescent="0.2">
      <c r="A309" s="234" t="s">
        <v>569</v>
      </c>
      <c r="B309" s="149">
        <v>102</v>
      </c>
      <c r="C309" s="195">
        <v>3.6</v>
      </c>
      <c r="D309" s="235">
        <v>8.6999999999999993</v>
      </c>
      <c r="E309" s="197">
        <f>(PI()/4*(B309^2-(B309-2*C309)^2))*10^-3</f>
        <v>1.1128777816076489</v>
      </c>
      <c r="F309" s="198"/>
      <c r="G309" s="198">
        <f t="shared" si="86"/>
        <v>0.70848000000000044</v>
      </c>
      <c r="H309" s="236">
        <f t="shared" si="87"/>
        <v>1.3487410986415744</v>
      </c>
      <c r="I309" s="199">
        <f t="shared" si="88"/>
        <v>26.445903894932833</v>
      </c>
      <c r="J309" s="199">
        <f t="shared" si="89"/>
        <v>34.872767999999986</v>
      </c>
      <c r="K309" s="204">
        <f t="shared" si="90"/>
        <v>34.812928632908786</v>
      </c>
      <c r="L309" s="236">
        <f t="shared" si="91"/>
        <v>2.5987984800964772</v>
      </c>
      <c r="M309" s="204">
        <f t="shared" si="92"/>
        <v>15209.329681971196</v>
      </c>
      <c r="Z309" s="229" t="str">
        <f t="shared" si="93"/>
        <v>102/3,6</v>
      </c>
    </row>
    <row r="310" spans="1:26" x14ac:dyDescent="0.2">
      <c r="A310" s="230" t="s">
        <v>570</v>
      </c>
      <c r="B310" s="157">
        <f t="shared" ref="B310:B323" si="94">$B$309</f>
        <v>102</v>
      </c>
      <c r="C310" s="169">
        <v>4</v>
      </c>
      <c r="D310" s="231">
        <v>9.6999999999999993</v>
      </c>
      <c r="E310" s="171">
        <f>(PI()/4*(B310^2-(B310-2*C310)^2))*10^-3</f>
        <v>1.2315043202071989</v>
      </c>
      <c r="F310" s="172"/>
      <c r="G310" s="172">
        <f t="shared" si="86"/>
        <v>0.78400000000000003</v>
      </c>
      <c r="H310" s="232">
        <f t="shared" si="87"/>
        <v>1.4808839450491567</v>
      </c>
      <c r="I310" s="173">
        <f t="shared" si="88"/>
        <v>29.036940099003075</v>
      </c>
      <c r="J310" s="173">
        <f t="shared" si="89"/>
        <v>38.437333333333314</v>
      </c>
      <c r="K310" s="206">
        <f t="shared" si="90"/>
        <v>34.677081768799404</v>
      </c>
      <c r="L310" s="232">
        <f t="shared" si="91"/>
        <v>2.8408872895697401</v>
      </c>
      <c r="M310" s="206">
        <f t="shared" si="92"/>
        <v>15085.927922538187</v>
      </c>
      <c r="Z310" s="229" t="str">
        <f t="shared" si="93"/>
        <v>102/4,0</v>
      </c>
    </row>
    <row r="311" spans="1:26" x14ac:dyDescent="0.2">
      <c r="A311" s="230" t="s">
        <v>571</v>
      </c>
      <c r="B311" s="157">
        <f t="shared" si="94"/>
        <v>102</v>
      </c>
      <c r="C311" s="169">
        <v>4.5</v>
      </c>
      <c r="D311" s="231">
        <v>10.8</v>
      </c>
      <c r="E311" s="171">
        <f>(PI()/4*(B309^2-(B309-2*C311)^2))*10^-3</f>
        <v>1.3783737767625217</v>
      </c>
      <c r="F311" s="172"/>
      <c r="G311" s="172">
        <f t="shared" si="86"/>
        <v>0.87749999999999995</v>
      </c>
      <c r="H311" s="232">
        <f t="shared" si="87"/>
        <v>1.6413847230410203</v>
      </c>
      <c r="I311" s="173">
        <f t="shared" si="88"/>
        <v>32.184014177274911</v>
      </c>
      <c r="J311" s="173">
        <f t="shared" si="89"/>
        <v>42.808500000000024</v>
      </c>
      <c r="K311" s="206">
        <f t="shared" si="90"/>
        <v>34.508151210982021</v>
      </c>
      <c r="L311" s="232">
        <f t="shared" si="91"/>
        <v>3.1312712187414222</v>
      </c>
      <c r="M311" s="206">
        <f t="shared" si="92"/>
        <v>14932.382581593985</v>
      </c>
      <c r="Z311" s="229" t="str">
        <f t="shared" si="93"/>
        <v>102/4,5</v>
      </c>
    </row>
    <row r="312" spans="1:26" x14ac:dyDescent="0.2">
      <c r="A312" s="230" t="s">
        <v>572</v>
      </c>
      <c r="B312" s="157">
        <f t="shared" si="94"/>
        <v>102</v>
      </c>
      <c r="C312" s="169">
        <v>5</v>
      </c>
      <c r="D312" s="231">
        <v>12</v>
      </c>
      <c r="E312" s="171">
        <f>(PI()/4*(B311^2-(B311-2*C312)^2))*10^-3</f>
        <v>1.5236724369910497</v>
      </c>
      <c r="F312" s="172"/>
      <c r="G312" s="172">
        <f t="shared" si="86"/>
        <v>0.97</v>
      </c>
      <c r="H312" s="232">
        <f t="shared" si="87"/>
        <v>1.7967907213216952</v>
      </c>
      <c r="I312" s="173">
        <f t="shared" si="88"/>
        <v>35.23119061415089</v>
      </c>
      <c r="J312" s="173">
        <f t="shared" si="89"/>
        <v>47.086666666666659</v>
      </c>
      <c r="K312" s="206">
        <f t="shared" si="90"/>
        <v>34.340209667385551</v>
      </c>
      <c r="L312" s="232">
        <f t="shared" si="91"/>
        <v>3.4083693482498338</v>
      </c>
      <c r="M312" s="206">
        <f t="shared" si="92"/>
        <v>14779.622638813182</v>
      </c>
      <c r="Z312" s="229" t="str">
        <f t="shared" si="93"/>
        <v>102/5,0</v>
      </c>
    </row>
    <row r="313" spans="1:26" x14ac:dyDescent="0.2">
      <c r="A313" s="230" t="s">
        <v>573</v>
      </c>
      <c r="B313" s="157">
        <f t="shared" si="94"/>
        <v>102</v>
      </c>
      <c r="C313" s="169">
        <v>5.6</v>
      </c>
      <c r="D313" s="231">
        <v>13.3</v>
      </c>
      <c r="E313" s="171">
        <f>(PI()/4*(B312^2-(B312-2*C313)^2))*10^-3</f>
        <v>1.6959573781139143</v>
      </c>
      <c r="F313" s="172"/>
      <c r="G313" s="172">
        <f t="shared" si="86"/>
        <v>1.0796800000000002</v>
      </c>
      <c r="H313" s="232">
        <f t="shared" si="87"/>
        <v>1.9767061624868911</v>
      </c>
      <c r="I313" s="173">
        <f t="shared" si="88"/>
        <v>38.758944362488066</v>
      </c>
      <c r="J313" s="173">
        <f t="shared" si="89"/>
        <v>52.099114666666694</v>
      </c>
      <c r="K313" s="206">
        <f t="shared" si="90"/>
        <v>34.14000585823031</v>
      </c>
      <c r="L313" s="232">
        <f t="shared" si="91"/>
        <v>3.7237959239614833</v>
      </c>
      <c r="M313" s="206">
        <f t="shared" si="92"/>
        <v>14597.347433051904</v>
      </c>
      <c r="Z313" s="229" t="str">
        <f t="shared" si="93"/>
        <v>102/5,6</v>
      </c>
    </row>
    <row r="314" spans="1:26" x14ac:dyDescent="0.2">
      <c r="A314" s="230" t="s">
        <v>574</v>
      </c>
      <c r="B314" s="157">
        <f t="shared" si="94"/>
        <v>102</v>
      </c>
      <c r="C314" s="169">
        <v>6.3</v>
      </c>
      <c r="D314" s="231">
        <v>14.9</v>
      </c>
      <c r="E314" s="171">
        <f>(PI()/4*(B313^2-(B313-2*C314)^2))*10^-3</f>
        <v>1.8940976267758218</v>
      </c>
      <c r="F314" s="172"/>
      <c r="G314" s="172">
        <f t="shared" si="86"/>
        <v>1.2058199999999999</v>
      </c>
      <c r="H314" s="232">
        <f t="shared" si="87"/>
        <v>2.1777813635821035</v>
      </c>
      <c r="I314" s="173">
        <f t="shared" si="88"/>
        <v>42.701595364354965</v>
      </c>
      <c r="J314" s="173">
        <f t="shared" si="89"/>
        <v>57.781836000000006</v>
      </c>
      <c r="K314" s="206">
        <f t="shared" si="90"/>
        <v>33.908295445215167</v>
      </c>
      <c r="L314" s="232">
        <f t="shared" si="91"/>
        <v>4.0689093098957212</v>
      </c>
      <c r="M314" s="206">
        <f t="shared" si="92"/>
        <v>14386.122450987792</v>
      </c>
      <c r="Z314" s="229" t="str">
        <f t="shared" si="93"/>
        <v>102/6,3</v>
      </c>
    </row>
    <row r="315" spans="1:26" x14ac:dyDescent="0.2">
      <c r="A315" s="230" t="s">
        <v>575</v>
      </c>
      <c r="B315" s="157">
        <f t="shared" si="94"/>
        <v>102</v>
      </c>
      <c r="C315" s="169">
        <v>7</v>
      </c>
      <c r="D315" s="231">
        <v>16.399999999999999</v>
      </c>
      <c r="E315" s="171">
        <f>(PI()/4*(B314^2-(B314-2*C315)^2))*10^-3</f>
        <v>2.0891591146372126</v>
      </c>
      <c r="F315" s="172"/>
      <c r="G315" s="172">
        <f t="shared" si="86"/>
        <v>1.33</v>
      </c>
      <c r="H315" s="232">
        <f t="shared" si="87"/>
        <v>2.3696287257772579</v>
      </c>
      <c r="I315" s="173">
        <f t="shared" si="88"/>
        <v>46.46330834857369</v>
      </c>
      <c r="J315" s="173">
        <f t="shared" si="89"/>
        <v>63.289333333333317</v>
      </c>
      <c r="K315" s="206">
        <f t="shared" si="90"/>
        <v>33.678628238097815</v>
      </c>
      <c r="L315" s="232">
        <f t="shared" si="91"/>
        <v>4.390178421353137</v>
      </c>
      <c r="M315" s="206">
        <f t="shared" si="92"/>
        <v>14176.436849323942</v>
      </c>
      <c r="Z315" s="229" t="str">
        <f t="shared" si="93"/>
        <v>102/7,0</v>
      </c>
    </row>
    <row r="316" spans="1:26" x14ac:dyDescent="0.2">
      <c r="A316" s="230" t="s">
        <v>576</v>
      </c>
      <c r="B316" s="157">
        <f t="shared" si="94"/>
        <v>102</v>
      </c>
      <c r="C316" s="169">
        <v>8</v>
      </c>
      <c r="D316" s="231">
        <v>18.5</v>
      </c>
      <c r="E316" s="171">
        <f>(PI()/4*(B315^2-(B315-2*C316)^2))*10^-3</f>
        <v>2.3624776754995245</v>
      </c>
      <c r="F316" s="172"/>
      <c r="G316" s="172">
        <f t="shared" si="86"/>
        <v>1.504</v>
      </c>
      <c r="H316" s="232">
        <f t="shared" si="87"/>
        <v>2.6282564139932205</v>
      </c>
      <c r="I316" s="173">
        <f t="shared" si="88"/>
        <v>51.53443949006315</v>
      </c>
      <c r="J316" s="173">
        <f t="shared" si="89"/>
        <v>70.858666666666693</v>
      </c>
      <c r="K316" s="206">
        <f t="shared" si="90"/>
        <v>33.354160160315828</v>
      </c>
      <c r="L316" s="232">
        <f t="shared" si="91"/>
        <v>4.8094023471252374</v>
      </c>
      <c r="M316" s="206">
        <f t="shared" si="92"/>
        <v>13879.556343559707</v>
      </c>
      <c r="Z316" s="229" t="str">
        <f t="shared" si="93"/>
        <v>102/8,0</v>
      </c>
    </row>
    <row r="317" spans="1:26" x14ac:dyDescent="0.2">
      <c r="A317" s="230" t="s">
        <v>577</v>
      </c>
      <c r="B317" s="157">
        <f t="shared" si="94"/>
        <v>102</v>
      </c>
      <c r="C317" s="169">
        <v>9</v>
      </c>
      <c r="D317" s="231">
        <v>20.6</v>
      </c>
      <c r="E317" s="171">
        <f>(PI()/4*(B315^2-(B315-2*C317)^2))*10^-3</f>
        <v>2.6295130510546572</v>
      </c>
      <c r="F317" s="172"/>
      <c r="G317" s="172">
        <f t="shared" si="86"/>
        <v>1.6740000000000002</v>
      </c>
      <c r="H317" s="232">
        <f t="shared" si="87"/>
        <v>2.8694561169633945</v>
      </c>
      <c r="I317" s="173">
        <f t="shared" si="88"/>
        <v>56.26384543065479</v>
      </c>
      <c r="J317" s="173">
        <f t="shared" si="89"/>
        <v>78.084000000000017</v>
      </c>
      <c r="K317" s="206">
        <f t="shared" si="90"/>
        <v>33.034073318317859</v>
      </c>
      <c r="L317" s="232">
        <f t="shared" si="91"/>
        <v>5.1839883068803205</v>
      </c>
      <c r="M317" s="206">
        <f t="shared" si="92"/>
        <v>13585.81743044906</v>
      </c>
      <c r="Z317" s="229" t="str">
        <f t="shared" si="93"/>
        <v>102/9,0</v>
      </c>
    </row>
    <row r="318" spans="1:26" x14ac:dyDescent="0.2">
      <c r="A318" s="230" t="s">
        <v>578</v>
      </c>
      <c r="B318" s="157">
        <f t="shared" si="94"/>
        <v>102</v>
      </c>
      <c r="C318" s="169">
        <v>10</v>
      </c>
      <c r="D318" s="231">
        <v>22.7</v>
      </c>
      <c r="E318" s="171">
        <f>(PI()/4*(B316^2-(B316-2*C318)^2))*10^-3</f>
        <v>2.8902652413026098</v>
      </c>
      <c r="F318" s="172"/>
      <c r="G318" s="172">
        <f t="shared" si="86"/>
        <v>1.84</v>
      </c>
      <c r="H318" s="232">
        <f t="shared" si="87"/>
        <v>3.0940289408144439</v>
      </c>
      <c r="I318" s="173">
        <f t="shared" si="88"/>
        <v>60.667234133616539</v>
      </c>
      <c r="J318" s="173">
        <f t="shared" si="89"/>
        <v>84.973333333333329</v>
      </c>
      <c r="K318" s="206">
        <f t="shared" si="90"/>
        <v>32.718496297965771</v>
      </c>
      <c r="L318" s="232">
        <f t="shared" si="91"/>
        <v>5.516212892694722</v>
      </c>
      <c r="M318" s="206">
        <f t="shared" si="92"/>
        <v>13295.220109992004</v>
      </c>
      <c r="Z318" s="229" t="str">
        <f t="shared" si="93"/>
        <v>102/10,0</v>
      </c>
    </row>
    <row r="319" spans="1:26" x14ac:dyDescent="0.2">
      <c r="A319" s="230" t="s">
        <v>579</v>
      </c>
      <c r="B319" s="157">
        <f t="shared" si="94"/>
        <v>102</v>
      </c>
      <c r="C319" s="169">
        <v>11</v>
      </c>
      <c r="D319" s="231">
        <v>24.7</v>
      </c>
      <c r="E319" s="171">
        <f>(PI()/4*(B318^2-(B318-2*C319)^2))*10^-3</f>
        <v>3.1447342462433832</v>
      </c>
      <c r="F319" s="172"/>
      <c r="G319" s="172">
        <f t="shared" si="86"/>
        <v>2.0020000000000002</v>
      </c>
      <c r="H319" s="232">
        <f t="shared" si="87"/>
        <v>3.3027571421171129</v>
      </c>
      <c r="I319" s="173">
        <f t="shared" si="88"/>
        <v>64.759943963080644</v>
      </c>
      <c r="J319" s="173">
        <f t="shared" si="89"/>
        <v>91.534666666666695</v>
      </c>
      <c r="K319" s="206">
        <f t="shared" si="90"/>
        <v>32.407560846197605</v>
      </c>
      <c r="L319" s="232">
        <f t="shared" si="91"/>
        <v>5.8082856144016475</v>
      </c>
      <c r="M319" s="206">
        <f t="shared" si="92"/>
        <v>13007.764382188538</v>
      </c>
      <c r="Z319" s="229" t="str">
        <f t="shared" si="93"/>
        <v>102/11,0</v>
      </c>
    </row>
    <row r="320" spans="1:26" x14ac:dyDescent="0.2">
      <c r="A320" s="230" t="s">
        <v>580</v>
      </c>
      <c r="B320" s="157">
        <f t="shared" si="94"/>
        <v>102</v>
      </c>
      <c r="C320" s="169">
        <v>12.5</v>
      </c>
      <c r="D320" s="231">
        <v>27.6</v>
      </c>
      <c r="E320" s="171">
        <f>(PI()/4*(B319^2-(B319-2*C320)^2))*10^-3</f>
        <v>3.5146567812035809</v>
      </c>
      <c r="F320" s="172"/>
      <c r="G320" s="172">
        <f t="shared" si="86"/>
        <v>2.2374999999999998</v>
      </c>
      <c r="H320" s="232">
        <f t="shared" si="87"/>
        <v>3.5878055754623803</v>
      </c>
      <c r="I320" s="173">
        <f t="shared" si="88"/>
        <v>70.349128930634905</v>
      </c>
      <c r="J320" s="173">
        <f t="shared" si="89"/>
        <v>100.77916666666667</v>
      </c>
      <c r="K320" s="206">
        <f t="shared" si="90"/>
        <v>31.950156494139431</v>
      </c>
      <c r="L320" s="232">
        <f t="shared" si="91"/>
        <v>6.1757806706039728</v>
      </c>
      <c r="M320" s="206">
        <f t="shared" si="92"/>
        <v>12582.47127670882</v>
      </c>
      <c r="Z320" s="229" t="str">
        <f t="shared" si="93"/>
        <v>102/12,5</v>
      </c>
    </row>
    <row r="321" spans="1:26" x14ac:dyDescent="0.2">
      <c r="A321" s="230" t="s">
        <v>581</v>
      </c>
      <c r="B321" s="157">
        <f t="shared" si="94"/>
        <v>102</v>
      </c>
      <c r="C321" s="169">
        <v>14</v>
      </c>
      <c r="D321" s="231">
        <v>30.4</v>
      </c>
      <c r="E321" s="171">
        <f>(PI()/4*(B320^2-(B320-2*C321)^2))*10^-3</f>
        <v>3.8704421492226251</v>
      </c>
      <c r="F321" s="172"/>
      <c r="G321" s="172">
        <f t="shared" si="86"/>
        <v>2.464</v>
      </c>
      <c r="H321" s="232">
        <f t="shared" si="87"/>
        <v>3.8414138331034553</v>
      </c>
      <c r="I321" s="173">
        <f t="shared" si="88"/>
        <v>75.321839864773636</v>
      </c>
      <c r="J321" s="173">
        <f t="shared" si="89"/>
        <v>109.33066666666667</v>
      </c>
      <c r="K321" s="206">
        <f t="shared" si="90"/>
        <v>31.503968004046726</v>
      </c>
      <c r="L321" s="232">
        <f t="shared" si="91"/>
        <v>6.4647008635172565</v>
      </c>
      <c r="M321" s="206">
        <f t="shared" si="92"/>
        <v>12164.24675469968</v>
      </c>
      <c r="Z321" s="229" t="str">
        <f t="shared" si="93"/>
        <v>102/14,0</v>
      </c>
    </row>
    <row r="322" spans="1:26" x14ac:dyDescent="0.2">
      <c r="A322" s="230" t="s">
        <v>582</v>
      </c>
      <c r="B322" s="157">
        <f t="shared" si="94"/>
        <v>102</v>
      </c>
      <c r="C322" s="169">
        <v>16</v>
      </c>
      <c r="D322" s="231">
        <v>33.9</v>
      </c>
      <c r="E322" s="171">
        <f>(PI()/4*(B321^2-(B321-2*C322)^2))*10^-3</f>
        <v>4.3228314913395556</v>
      </c>
      <c r="F322" s="172"/>
      <c r="G322" s="172">
        <f t="shared" si="86"/>
        <v>2.7520000000000002</v>
      </c>
      <c r="H322" s="232">
        <f t="shared" si="87"/>
        <v>4.1347883214662851</v>
      </c>
      <c r="I322" s="173">
        <f t="shared" si="88"/>
        <v>81.074280813064419</v>
      </c>
      <c r="J322" s="173">
        <f t="shared" si="89"/>
        <v>119.70133333333335</v>
      </c>
      <c r="K322" s="206">
        <f t="shared" si="90"/>
        <v>30.927334188384233</v>
      </c>
      <c r="L322" s="232">
        <f t="shared" si="91"/>
        <v>6.7391247721947849</v>
      </c>
      <c r="M322" s="206">
        <f t="shared" si="92"/>
        <v>11617.609632975054</v>
      </c>
      <c r="Z322" s="229" t="str">
        <f t="shared" si="93"/>
        <v>102/16,0</v>
      </c>
    </row>
    <row r="323" spans="1:26" x14ac:dyDescent="0.2">
      <c r="A323" s="230" t="s">
        <v>583</v>
      </c>
      <c r="B323" s="157">
        <f t="shared" si="94"/>
        <v>102</v>
      </c>
      <c r="C323" s="169">
        <v>18</v>
      </c>
      <c r="D323" s="231">
        <v>37.299999999999997</v>
      </c>
      <c r="E323" s="171">
        <f>(PI()/4*(B319^2-(B319-2*C323)^2))*10^-3</f>
        <v>4.7500880922277675</v>
      </c>
      <c r="F323" s="172"/>
      <c r="G323" s="172">
        <f t="shared" si="86"/>
        <v>3.024</v>
      </c>
      <c r="H323" s="232">
        <f t="shared" si="87"/>
        <v>4.3819562650801149</v>
      </c>
      <c r="I323" s="173">
        <f t="shared" si="88"/>
        <v>85.920711080002263</v>
      </c>
      <c r="J323" s="173">
        <f t="shared" si="89"/>
        <v>128.95200000000003</v>
      </c>
      <c r="K323" s="206">
        <f t="shared" si="90"/>
        <v>30.37268509697488</v>
      </c>
      <c r="L323" s="232">
        <f t="shared" si="91"/>
        <v>6.9004809132739364</v>
      </c>
      <c r="M323" s="206">
        <f t="shared" si="92"/>
        <v>11083.53888186479</v>
      </c>
      <c r="Z323" s="229" t="str">
        <f t="shared" si="93"/>
        <v>102/18,0</v>
      </c>
    </row>
    <row r="324" spans="1:26" x14ac:dyDescent="0.2">
      <c r="A324" s="234" t="s">
        <v>584</v>
      </c>
      <c r="B324" s="149">
        <v>108</v>
      </c>
      <c r="C324" s="195">
        <v>4</v>
      </c>
      <c r="D324" s="235">
        <v>10.3</v>
      </c>
      <c r="E324" s="197">
        <f>(PI()/4*(B324^2-(B324-2*C324)^2))*10^-3</f>
        <v>1.3069025438933541</v>
      </c>
      <c r="F324" s="198"/>
      <c r="G324" s="198">
        <f t="shared" si="86"/>
        <v>0.83200000000000018</v>
      </c>
      <c r="H324" s="236">
        <f t="shared" si="87"/>
        <v>1.7695460444316011</v>
      </c>
      <c r="I324" s="199">
        <f t="shared" si="88"/>
        <v>32.769371193177804</v>
      </c>
      <c r="J324" s="199">
        <f t="shared" si="89"/>
        <v>43.285333333333334</v>
      </c>
      <c r="K324" s="204">
        <f t="shared" si="90"/>
        <v>36.796738985948195</v>
      </c>
      <c r="L324" s="236">
        <f t="shared" si="91"/>
        <v>3.4029806091066059</v>
      </c>
      <c r="M324" s="204">
        <f t="shared" si="92"/>
        <v>16989.733070613602</v>
      </c>
      <c r="Z324" s="229" t="str">
        <f t="shared" si="93"/>
        <v>108/4,0</v>
      </c>
    </row>
    <row r="325" spans="1:26" x14ac:dyDescent="0.2">
      <c r="A325" s="230" t="s">
        <v>585</v>
      </c>
      <c r="B325" s="157">
        <f t="shared" ref="B325:B338" si="95">$B$324</f>
        <v>108</v>
      </c>
      <c r="C325" s="169">
        <v>4.5</v>
      </c>
      <c r="D325" s="231">
        <v>11.5</v>
      </c>
      <c r="E325" s="171">
        <f>(PI()/4*(B325^2-(B325-2*C325)^2))*10^-3</f>
        <v>1.4631967784094462</v>
      </c>
      <c r="F325" s="172"/>
      <c r="G325" s="172">
        <f t="shared" si="86"/>
        <v>0.93149999999999999</v>
      </c>
      <c r="H325" s="232">
        <f t="shared" si="87"/>
        <v>1.9629699280349224</v>
      </c>
      <c r="I325" s="173">
        <f t="shared" si="88"/>
        <v>36.351294963609682</v>
      </c>
      <c r="J325" s="173">
        <f t="shared" si="89"/>
        <v>48.235500000000023</v>
      </c>
      <c r="K325" s="206">
        <f t="shared" si="90"/>
        <v>36.627346341224339</v>
      </c>
      <c r="L325" s="232">
        <f t="shared" si="91"/>
        <v>3.7552602381133493</v>
      </c>
      <c r="M325" s="206">
        <f t="shared" si="92"/>
        <v>16826.762951708632</v>
      </c>
      <c r="Z325" s="229" t="str">
        <f t="shared" si="93"/>
        <v>108/4,5</v>
      </c>
    </row>
    <row r="326" spans="1:26" x14ac:dyDescent="0.2">
      <c r="A326" s="230" t="s">
        <v>586</v>
      </c>
      <c r="B326" s="157">
        <f t="shared" si="95"/>
        <v>108</v>
      </c>
      <c r="C326" s="169">
        <v>5</v>
      </c>
      <c r="D326" s="231">
        <v>12.7</v>
      </c>
      <c r="E326" s="171">
        <f>(PI()/4*(B325^2-(B325-2*C326)^2))*10^-3</f>
        <v>1.6179202165987436</v>
      </c>
      <c r="F326" s="172"/>
      <c r="G326" s="172">
        <f t="shared" si="86"/>
        <v>1.03</v>
      </c>
      <c r="H326" s="232">
        <f t="shared" si="87"/>
        <v>2.1506204479138793</v>
      </c>
      <c r="I326" s="173">
        <f t="shared" si="88"/>
        <v>39.826304590997772</v>
      </c>
      <c r="J326" s="173">
        <f t="shared" si="89"/>
        <v>53.086666666666652</v>
      </c>
      <c r="K326" s="206">
        <f t="shared" si="90"/>
        <v>36.458880948268281</v>
      </c>
      <c r="L326" s="232">
        <f t="shared" si="91"/>
        <v>4.0924655197298501</v>
      </c>
      <c r="M326" s="206">
        <f t="shared" si="92"/>
        <v>16664.578230967058</v>
      </c>
      <c r="Z326" s="229" t="str">
        <f t="shared" si="93"/>
        <v>108/5,0</v>
      </c>
    </row>
    <row r="327" spans="1:26" x14ac:dyDescent="0.2">
      <c r="A327" s="230" t="s">
        <v>587</v>
      </c>
      <c r="B327" s="157">
        <f t="shared" si="95"/>
        <v>108</v>
      </c>
      <c r="C327" s="169">
        <v>5.6</v>
      </c>
      <c r="D327" s="231">
        <v>14.1</v>
      </c>
      <c r="E327" s="171">
        <f>(PI()/4*(B326^2-(B326-2*C327)^2))*10^-3</f>
        <v>1.8015148912745313</v>
      </c>
      <c r="F327" s="172"/>
      <c r="G327" s="172">
        <f t="shared" si="86"/>
        <v>1.1468800000000003</v>
      </c>
      <c r="H327" s="232">
        <f t="shared" si="87"/>
        <v>2.3683435366651495</v>
      </c>
      <c r="I327" s="173">
        <f t="shared" si="88"/>
        <v>43.858213641947209</v>
      </c>
      <c r="J327" s="173">
        <f t="shared" si="89"/>
        <v>58.77879466666667</v>
      </c>
      <c r="K327" s="206">
        <f t="shared" si="90"/>
        <v>36.257964642268597</v>
      </c>
      <c r="L327" s="232">
        <f t="shared" si="91"/>
        <v>4.477689549352494</v>
      </c>
      <c r="M327" s="206">
        <f t="shared" si="92"/>
        <v>16470.993291652856</v>
      </c>
      <c r="Z327" s="229" t="str">
        <f t="shared" si="93"/>
        <v>108/5,6</v>
      </c>
    </row>
    <row r="328" spans="1:26" x14ac:dyDescent="0.2">
      <c r="A328" s="230" t="s">
        <v>588</v>
      </c>
      <c r="B328" s="157">
        <f t="shared" si="95"/>
        <v>108</v>
      </c>
      <c r="C328" s="169">
        <v>6.3</v>
      </c>
      <c r="D328" s="231">
        <v>15.8</v>
      </c>
      <c r="E328" s="171">
        <f>(PI()/4*(B327^2-(B327-2*C328)^2))*10^-3</f>
        <v>2.0128498290815151</v>
      </c>
      <c r="F328" s="172"/>
      <c r="G328" s="172">
        <f t="shared" si="86"/>
        <v>1.2814199999999991</v>
      </c>
      <c r="H328" s="232">
        <f t="shared" si="87"/>
        <v>2.612321797303145</v>
      </c>
      <c r="I328" s="173">
        <f t="shared" si="88"/>
        <v>48.376329579687877</v>
      </c>
      <c r="J328" s="173">
        <f t="shared" si="89"/>
        <v>65.243556000000027</v>
      </c>
      <c r="K328" s="206">
        <f t="shared" si="90"/>
        <v>36.025303607325782</v>
      </c>
      <c r="L328" s="232">
        <f t="shared" si="91"/>
        <v>4.9010652784668931</v>
      </c>
      <c r="M328" s="206">
        <f t="shared" si="92"/>
        <v>16246.573620443669</v>
      </c>
      <c r="Z328" s="229" t="str">
        <f t="shared" si="93"/>
        <v>108/6,3</v>
      </c>
    </row>
    <row r="329" spans="1:26" x14ac:dyDescent="0.2">
      <c r="A329" s="230" t="s">
        <v>589</v>
      </c>
      <c r="B329" s="157">
        <f t="shared" si="95"/>
        <v>108</v>
      </c>
      <c r="C329" s="169">
        <v>7</v>
      </c>
      <c r="D329" s="231">
        <v>17.399999999999999</v>
      </c>
      <c r="E329" s="171">
        <f>(PI()/4*(B328^2-(B328-2*C329)^2))*10^-3</f>
        <v>2.2211060060879837</v>
      </c>
      <c r="F329" s="172"/>
      <c r="G329" s="172">
        <f t="shared" si="86"/>
        <v>1.4139999999999999</v>
      </c>
      <c r="H329" s="232">
        <f t="shared" si="87"/>
        <v>2.8457920703002291</v>
      </c>
      <c r="I329" s="173">
        <f t="shared" si="88"/>
        <v>52.699853153707949</v>
      </c>
      <c r="J329" s="173">
        <f t="shared" si="89"/>
        <v>71.521333333333331</v>
      </c>
      <c r="K329" s="206">
        <f t="shared" si="90"/>
        <v>35.794552658190881</v>
      </c>
      <c r="L329" s="232">
        <f t="shared" si="91"/>
        <v>5.297240136987166</v>
      </c>
      <c r="M329" s="206">
        <f t="shared" si="92"/>
        <v>16023.69332963474</v>
      </c>
      <c r="Z329" s="229" t="str">
        <f t="shared" si="93"/>
        <v>108/7,0</v>
      </c>
    </row>
    <row r="330" spans="1:26" x14ac:dyDescent="0.2">
      <c r="A330" s="230" t="s">
        <v>590</v>
      </c>
      <c r="B330" s="157">
        <f t="shared" si="95"/>
        <v>108</v>
      </c>
      <c r="C330" s="169">
        <v>8</v>
      </c>
      <c r="D330" s="231">
        <v>19.7</v>
      </c>
      <c r="E330" s="171">
        <f>(PI()/4*(B329^2-(B329-2*C330)^2))*10^-3</f>
        <v>2.5132741228718345</v>
      </c>
      <c r="F330" s="172"/>
      <c r="G330" s="172">
        <f t="shared" si="86"/>
        <v>1.6</v>
      </c>
      <c r="H330" s="232">
        <f t="shared" si="87"/>
        <v>3.1616988465727678</v>
      </c>
      <c r="I330" s="173">
        <f t="shared" si="88"/>
        <v>58.549978640236439</v>
      </c>
      <c r="J330" s="173">
        <f t="shared" si="89"/>
        <v>80.170666666666662</v>
      </c>
      <c r="K330" s="206">
        <f t="shared" si="90"/>
        <v>35.468295701936398</v>
      </c>
      <c r="L330" s="232">
        <f t="shared" si="91"/>
        <v>5.8177641733144316</v>
      </c>
      <c r="M330" s="206">
        <f t="shared" si="92"/>
        <v>15707.963267948966</v>
      </c>
      <c r="Z330" s="229" t="str">
        <f t="shared" si="93"/>
        <v>108/8,0</v>
      </c>
    </row>
    <row r="331" spans="1:26" x14ac:dyDescent="0.2">
      <c r="A331" s="230" t="s">
        <v>591</v>
      </c>
      <c r="B331" s="157">
        <f t="shared" si="95"/>
        <v>108</v>
      </c>
      <c r="C331" s="169">
        <v>9</v>
      </c>
      <c r="D331" s="231">
        <v>22</v>
      </c>
      <c r="E331" s="171">
        <f>(PI()/4*(B329^2-(B329-2*C331)^2))*10^-3</f>
        <v>2.7991590543485061</v>
      </c>
      <c r="F331" s="172"/>
      <c r="G331" s="172">
        <f t="shared" si="86"/>
        <v>1.7820000000000003</v>
      </c>
      <c r="H331" s="232">
        <f t="shared" si="87"/>
        <v>3.4576612218839915</v>
      </c>
      <c r="I331" s="173">
        <f t="shared" si="88"/>
        <v>64.030763368222068</v>
      </c>
      <c r="J331" s="173">
        <f t="shared" si="89"/>
        <v>88.45199999999997</v>
      </c>
      <c r="K331" s="206">
        <f t="shared" si="90"/>
        <v>35.146123541579939</v>
      </c>
      <c r="L331" s="232">
        <f t="shared" si="91"/>
        <v>6.2870861835076397</v>
      </c>
      <c r="M331" s="206">
        <f t="shared" si="92"/>
        <v>15395.37479891678</v>
      </c>
      <c r="Z331" s="229" t="str">
        <f t="shared" si="93"/>
        <v>108/9,0</v>
      </c>
    </row>
    <row r="332" spans="1:26" x14ac:dyDescent="0.2">
      <c r="A332" s="230" t="s">
        <v>592</v>
      </c>
      <c r="B332" s="157">
        <f t="shared" si="95"/>
        <v>108</v>
      </c>
      <c r="C332" s="169">
        <v>10</v>
      </c>
      <c r="D332" s="231">
        <v>24.2</v>
      </c>
      <c r="E332" s="171">
        <f>(PI()/4*(B330^2-(B330-2*C332)^2))*10^-3</f>
        <v>3.0787608005179972</v>
      </c>
      <c r="F332" s="172"/>
      <c r="G332" s="172">
        <f t="shared" si="86"/>
        <v>1.96</v>
      </c>
      <c r="H332" s="232">
        <f t="shared" si="87"/>
        <v>3.7345368510283303</v>
      </c>
      <c r="I332" s="173">
        <f t="shared" si="88"/>
        <v>69.158089833857971</v>
      </c>
      <c r="J332" s="173">
        <f t="shared" si="89"/>
        <v>96.373333333333306</v>
      </c>
      <c r="K332" s="206">
        <f t="shared" si="90"/>
        <v>34.828149534535996</v>
      </c>
      <c r="L332" s="232">
        <f t="shared" si="91"/>
        <v>6.7076505448174411</v>
      </c>
      <c r="M332" s="206">
        <f t="shared" si="92"/>
        <v>15085.927922538187</v>
      </c>
      <c r="Z332" s="229" t="str">
        <f t="shared" si="93"/>
        <v>108/10,0</v>
      </c>
    </row>
    <row r="333" spans="1:26" x14ac:dyDescent="0.2">
      <c r="A333" s="230" t="s">
        <v>593</v>
      </c>
      <c r="B333" s="157">
        <f t="shared" si="95"/>
        <v>108</v>
      </c>
      <c r="C333" s="169">
        <v>11</v>
      </c>
      <c r="D333" s="231">
        <v>26.3</v>
      </c>
      <c r="E333" s="171">
        <f>(PI()/4*(B332^2-(B332-2*C333)^2))*10^-3</f>
        <v>3.3520793613803095</v>
      </c>
      <c r="F333" s="172"/>
      <c r="G333" s="172">
        <f t="shared" si="86"/>
        <v>2.1340000000000003</v>
      </c>
      <c r="H333" s="232">
        <f t="shared" si="87"/>
        <v>3.9931645392442929</v>
      </c>
      <c r="I333" s="173">
        <f t="shared" si="88"/>
        <v>73.947491467486927</v>
      </c>
      <c r="J333" s="173">
        <f t="shared" si="89"/>
        <v>103.94266666666665</v>
      </c>
      <c r="K333" s="206">
        <f t="shared" si="90"/>
        <v>34.514489710844629</v>
      </c>
      <c r="L333" s="232">
        <f t="shared" si="91"/>
        <v>7.0818340902524328</v>
      </c>
      <c r="M333" s="206">
        <f t="shared" si="92"/>
        <v>14779.622638813182</v>
      </c>
      <c r="Z333" s="229" t="str">
        <f t="shared" si="93"/>
        <v>108/11,0</v>
      </c>
    </row>
    <row r="334" spans="1:26" x14ac:dyDescent="0.2">
      <c r="A334" s="230" t="s">
        <v>594</v>
      </c>
      <c r="B334" s="157">
        <f t="shared" si="95"/>
        <v>108</v>
      </c>
      <c r="C334" s="169">
        <v>12.5</v>
      </c>
      <c r="D334" s="231">
        <v>29.4</v>
      </c>
      <c r="E334" s="171">
        <f>(PI()/4*(B333^2-(B333-2*C334)^2))*10^-3</f>
        <v>3.7502762302228159</v>
      </c>
      <c r="F334" s="172"/>
      <c r="G334" s="172">
        <f t="shared" si="86"/>
        <v>2.3875000000000002</v>
      </c>
      <c r="H334" s="232">
        <f t="shared" si="87"/>
        <v>4.3486796812077433</v>
      </c>
      <c r="I334" s="173">
        <f t="shared" si="88"/>
        <v>80.531105207550809</v>
      </c>
      <c r="J334" s="173">
        <f t="shared" si="89"/>
        <v>114.65416666666667</v>
      </c>
      <c r="K334" s="206">
        <f t="shared" si="90"/>
        <v>34.05234940499701</v>
      </c>
      <c r="L334" s="232">
        <f t="shared" si="91"/>
        <v>7.561180841018194</v>
      </c>
      <c r="M334" s="206">
        <f t="shared" si="92"/>
        <v>14326.055199451155</v>
      </c>
      <c r="Z334" s="229" t="str">
        <f t="shared" si="93"/>
        <v>108/12,5</v>
      </c>
    </row>
    <row r="335" spans="1:26" x14ac:dyDescent="0.2">
      <c r="A335" s="230" t="s">
        <v>595</v>
      </c>
      <c r="B335" s="157">
        <f t="shared" si="95"/>
        <v>108</v>
      </c>
      <c r="C335" s="169">
        <v>14</v>
      </c>
      <c r="D335" s="231">
        <v>32.5</v>
      </c>
      <c r="E335" s="171">
        <f>(PI()/4*(B334^2-(B334-2*C335)^2))*10^-3</f>
        <v>4.1343359321241682</v>
      </c>
      <c r="F335" s="172"/>
      <c r="G335" s="172">
        <f t="shared" si="86"/>
        <v>2.6320000000000001</v>
      </c>
      <c r="H335" s="232">
        <f t="shared" si="87"/>
        <v>4.6676652673681849</v>
      </c>
      <c r="I335" s="173">
        <f t="shared" si="88"/>
        <v>86.438245692003434</v>
      </c>
      <c r="J335" s="173">
        <f t="shared" si="89"/>
        <v>124.61866666666668</v>
      </c>
      <c r="K335" s="206">
        <f t="shared" si="90"/>
        <v>33.600595232822883</v>
      </c>
      <c r="L335" s="232">
        <f t="shared" si="91"/>
        <v>7.9488733237208784</v>
      </c>
      <c r="M335" s="206">
        <f t="shared" si="92"/>
        <v>13879.556343559707</v>
      </c>
      <c r="Z335" s="229" t="str">
        <f t="shared" si="93"/>
        <v>108/14,0</v>
      </c>
    </row>
    <row r="336" spans="1:26" x14ac:dyDescent="0.2">
      <c r="A336" s="230" t="s">
        <v>596</v>
      </c>
      <c r="B336" s="157">
        <f t="shared" si="95"/>
        <v>108</v>
      </c>
      <c r="C336" s="169">
        <v>16</v>
      </c>
      <c r="D336" s="231">
        <v>36.299999999999997</v>
      </c>
      <c r="E336" s="171">
        <f>(PI()/4*(B335^2-(B335-2*C336)^2))*10^-3</f>
        <v>4.6244243860841756</v>
      </c>
      <c r="F336" s="172"/>
      <c r="G336" s="172">
        <f t="shared" si="86"/>
        <v>2.944</v>
      </c>
      <c r="H336" s="232">
        <f t="shared" si="87"/>
        <v>5.0406225808317506</v>
      </c>
      <c r="I336" s="173">
        <f t="shared" si="88"/>
        <v>93.344862607995395</v>
      </c>
      <c r="J336" s="173">
        <f t="shared" si="89"/>
        <v>136.78933333333333</v>
      </c>
      <c r="K336" s="206">
        <f t="shared" si="90"/>
        <v>33.015148038438355</v>
      </c>
      <c r="L336" s="232">
        <f t="shared" si="91"/>
        <v>8.3356105934053577</v>
      </c>
      <c r="M336" s="206">
        <f t="shared" si="92"/>
        <v>13295.220109992004</v>
      </c>
      <c r="Z336" s="229" t="str">
        <f t="shared" si="93"/>
        <v>108/16,0</v>
      </c>
    </row>
    <row r="337" spans="1:26" x14ac:dyDescent="0.2">
      <c r="A337" s="230" t="s">
        <v>597</v>
      </c>
      <c r="B337" s="157">
        <f t="shared" si="95"/>
        <v>108</v>
      </c>
      <c r="C337" s="169">
        <v>18</v>
      </c>
      <c r="D337" s="231">
        <v>40</v>
      </c>
      <c r="E337" s="171">
        <f>(PI()/4*(B332^2-(B332-2*C337)^2))*10^-3</f>
        <v>5.0893800988154645</v>
      </c>
      <c r="F337" s="172"/>
      <c r="G337" s="172">
        <f t="shared" si="86"/>
        <v>3.2399999999999998</v>
      </c>
      <c r="H337" s="232">
        <f t="shared" si="87"/>
        <v>5.3591172440526842</v>
      </c>
      <c r="I337" s="173">
        <f t="shared" si="88"/>
        <v>99.24291192690157</v>
      </c>
      <c r="J337" s="173">
        <f t="shared" si="89"/>
        <v>147.74399999999997</v>
      </c>
      <c r="K337" s="206">
        <f t="shared" si="90"/>
        <v>32.449961479175904</v>
      </c>
      <c r="L337" s="232">
        <f t="shared" si="91"/>
        <v>8.5883289167510952</v>
      </c>
      <c r="M337" s="206">
        <f t="shared" si="92"/>
        <v>12723.450247038661</v>
      </c>
      <c r="Z337" s="229" t="str">
        <f t="shared" si="93"/>
        <v>108/18,0</v>
      </c>
    </row>
    <row r="338" spans="1:26" x14ac:dyDescent="0.2">
      <c r="A338" s="230" t="s">
        <v>598</v>
      </c>
      <c r="B338" s="157">
        <f t="shared" si="95"/>
        <v>108</v>
      </c>
      <c r="C338" s="169">
        <v>20</v>
      </c>
      <c r="D338" s="231">
        <v>43.4</v>
      </c>
      <c r="E338" s="171">
        <f>(PI()/4*(B333^2-(B333-2*C338)^2))*10^-3</f>
        <v>5.5292030703180366</v>
      </c>
      <c r="F338" s="172"/>
      <c r="G338" s="172">
        <f t="shared" si="86"/>
        <v>3.5200000000000005</v>
      </c>
      <c r="H338" s="232">
        <f t="shared" si="87"/>
        <v>5.6287287255837599</v>
      </c>
      <c r="I338" s="173">
        <f t="shared" si="88"/>
        <v>104.23571714044002</v>
      </c>
      <c r="J338" s="173">
        <f t="shared" si="89"/>
        <v>157.54666666666665</v>
      </c>
      <c r="K338" s="206">
        <f t="shared" si="90"/>
        <v>31.906112267087632</v>
      </c>
      <c r="L338" s="232">
        <f t="shared" si="91"/>
        <v>8.7222154507772505</v>
      </c>
      <c r="M338" s="206">
        <f t="shared" si="92"/>
        <v>12164.24675469968</v>
      </c>
      <c r="Z338" s="229" t="str">
        <f t="shared" si="93"/>
        <v>108/20,0</v>
      </c>
    </row>
    <row r="339" spans="1:26" x14ac:dyDescent="0.2">
      <c r="A339" s="234" t="s">
        <v>599</v>
      </c>
      <c r="B339" s="149">
        <v>114</v>
      </c>
      <c r="C339" s="195">
        <v>4</v>
      </c>
      <c r="D339" s="235">
        <v>10.9</v>
      </c>
      <c r="E339" s="197">
        <f>(PI()/4*(B339^2-(B339-2*C339)^2))*10^-3</f>
        <v>1.3823007675795091</v>
      </c>
      <c r="F339" s="198"/>
      <c r="G339" s="198">
        <f t="shared" si="86"/>
        <v>0.88000000000000012</v>
      </c>
      <c r="H339" s="236">
        <f t="shared" si="87"/>
        <v>2.0934945124991664</v>
      </c>
      <c r="I339" s="199">
        <f t="shared" si="88"/>
        <v>36.727973903494146</v>
      </c>
      <c r="J339" s="199">
        <f t="shared" si="89"/>
        <v>48.421333333333351</v>
      </c>
      <c r="K339" s="204">
        <f t="shared" si="90"/>
        <v>38.916577444580092</v>
      </c>
      <c r="L339" s="236">
        <f t="shared" si="91"/>
        <v>4.034741933439312</v>
      </c>
      <c r="M339" s="204">
        <f t="shared" si="92"/>
        <v>19006.63555421825</v>
      </c>
      <c r="Z339" s="229" t="str">
        <f t="shared" si="93"/>
        <v>114/4,0</v>
      </c>
    </row>
    <row r="340" spans="1:26" x14ac:dyDescent="0.2">
      <c r="A340" s="230" t="s">
        <v>600</v>
      </c>
      <c r="B340" s="157">
        <f t="shared" ref="B340:B353" si="96">$B$339</f>
        <v>114</v>
      </c>
      <c r="C340" s="169">
        <v>4.5</v>
      </c>
      <c r="D340" s="231">
        <v>12.2</v>
      </c>
      <c r="E340" s="171">
        <f>(PI()/4*(B340^2-(B340-2*C340)^2))*10^-3</f>
        <v>1.5480197800563706</v>
      </c>
      <c r="F340" s="172"/>
      <c r="G340" s="172">
        <f t="shared" si="86"/>
        <v>0.98550000000000004</v>
      </c>
      <c r="H340" s="232">
        <f t="shared" si="87"/>
        <v>2.3240614460458797</v>
      </c>
      <c r="I340" s="173">
        <f t="shared" si="88"/>
        <v>40.773007825366314</v>
      </c>
      <c r="J340" s="173">
        <f t="shared" si="89"/>
        <v>53.986500000000021</v>
      </c>
      <c r="K340" s="206">
        <f t="shared" si="90"/>
        <v>38.746774059268468</v>
      </c>
      <c r="L340" s="232">
        <f t="shared" si="91"/>
        <v>4.4571168560885708</v>
      </c>
      <c r="M340" s="206">
        <f t="shared" si="92"/>
        <v>18834.240657352508</v>
      </c>
      <c r="Z340" s="229" t="str">
        <f t="shared" si="93"/>
        <v>114/4,5</v>
      </c>
    </row>
    <row r="341" spans="1:26" x14ac:dyDescent="0.2">
      <c r="A341" s="230" t="s">
        <v>601</v>
      </c>
      <c r="B341" s="157">
        <f t="shared" si="96"/>
        <v>114</v>
      </c>
      <c r="C341" s="169">
        <v>5</v>
      </c>
      <c r="D341" s="231">
        <v>13.4</v>
      </c>
      <c r="E341" s="171">
        <f>(PI()/4*(B340^2-(B340-2*C341)^2))*10^-3</f>
        <v>1.7121679962064373</v>
      </c>
      <c r="F341" s="172"/>
      <c r="G341" s="172">
        <f t="shared" si="86"/>
        <v>1.0900000000000001</v>
      </c>
      <c r="H341" s="232">
        <f t="shared" si="87"/>
        <v>2.5481340203542304</v>
      </c>
      <c r="I341" s="173">
        <f t="shared" si="88"/>
        <v>44.704105620249656</v>
      </c>
      <c r="J341" s="173">
        <f t="shared" si="89"/>
        <v>59.446666666666701</v>
      </c>
      <c r="K341" s="206">
        <f t="shared" si="90"/>
        <v>38.577843381920665</v>
      </c>
      <c r="L341" s="232">
        <f t="shared" si="91"/>
        <v>4.8625158069281271</v>
      </c>
      <c r="M341" s="206">
        <f t="shared" si="92"/>
        <v>18662.631158650165</v>
      </c>
      <c r="Z341" s="229" t="str">
        <f t="shared" si="93"/>
        <v>114/5,0</v>
      </c>
    </row>
    <row r="342" spans="1:26" x14ac:dyDescent="0.2">
      <c r="A342" s="230" t="s">
        <v>602</v>
      </c>
      <c r="B342" s="157">
        <f t="shared" si="96"/>
        <v>114</v>
      </c>
      <c r="C342" s="169">
        <v>5.6</v>
      </c>
      <c r="D342" s="231">
        <v>15</v>
      </c>
      <c r="E342" s="171">
        <f>(PI()/4*(B341^2-(B341-2*C342)^2))*10^-3</f>
        <v>1.9070724044351479</v>
      </c>
      <c r="F342" s="172"/>
      <c r="G342" s="172">
        <f t="shared" si="86"/>
        <v>1.21408</v>
      </c>
      <c r="H342" s="232">
        <f t="shared" si="87"/>
        <v>2.8086218129078198</v>
      </c>
      <c r="I342" s="173">
        <f t="shared" si="88"/>
        <v>49.274066893119652</v>
      </c>
      <c r="J342" s="173">
        <f t="shared" si="89"/>
        <v>65.86167466666663</v>
      </c>
      <c r="K342" s="206">
        <f t="shared" si="90"/>
        <v>38.376294766431009</v>
      </c>
      <c r="L342" s="232">
        <f t="shared" si="91"/>
        <v>5.3270918606409809</v>
      </c>
      <c r="M342" s="206">
        <f t="shared" si="92"/>
        <v>18457.736485783043</v>
      </c>
      <c r="Z342" s="229" t="str">
        <f t="shared" si="93"/>
        <v>114/5,6</v>
      </c>
    </row>
    <row r="343" spans="1:26" x14ac:dyDescent="0.2">
      <c r="A343" s="230" t="s">
        <v>603</v>
      </c>
      <c r="B343" s="157">
        <f t="shared" si="96"/>
        <v>114</v>
      </c>
      <c r="C343" s="169">
        <v>6.3</v>
      </c>
      <c r="D343" s="231">
        <v>16.7</v>
      </c>
      <c r="E343" s="171">
        <f>(PI()/4*(B342^2-(B342-2*C343)^2))*10^-3</f>
        <v>2.1316020313872102</v>
      </c>
      <c r="F343" s="172"/>
      <c r="G343" s="172">
        <f t="shared" si="86"/>
        <v>1.3570199999999997</v>
      </c>
      <c r="H343" s="232">
        <f t="shared" si="87"/>
        <v>3.1012091764093883</v>
      </c>
      <c r="I343" s="173">
        <f t="shared" si="88"/>
        <v>54.40717853349804</v>
      </c>
      <c r="J343" s="173">
        <f t="shared" si="89"/>
        <v>73.158876000000006</v>
      </c>
      <c r="K343" s="206">
        <f t="shared" si="90"/>
        <v>38.142790930921663</v>
      </c>
      <c r="L343" s="232">
        <f t="shared" si="91"/>
        <v>5.8396711680704732</v>
      </c>
      <c r="M343" s="206">
        <f t="shared" si="92"/>
        <v>18220.122125428778</v>
      </c>
      <c r="Z343" s="229" t="str">
        <f t="shared" si="93"/>
        <v>114/6,3</v>
      </c>
    </row>
    <row r="344" spans="1:26" x14ac:dyDescent="0.2">
      <c r="A344" s="230" t="s">
        <v>604</v>
      </c>
      <c r="B344" s="157">
        <f t="shared" si="96"/>
        <v>114</v>
      </c>
      <c r="C344" s="169">
        <v>7</v>
      </c>
      <c r="D344" s="231">
        <v>18.5</v>
      </c>
      <c r="E344" s="171">
        <f>(PI()/4*(B343^2-(B343-2*C344)^2))*10^-3</f>
        <v>2.3530528975387552</v>
      </c>
      <c r="F344" s="172"/>
      <c r="G344" s="172">
        <f t="shared" si="86"/>
        <v>1.4980000000000002</v>
      </c>
      <c r="H344" s="232">
        <f t="shared" si="87"/>
        <v>3.3819252769875754</v>
      </c>
      <c r="I344" s="173">
        <f t="shared" si="88"/>
        <v>59.3320224032908</v>
      </c>
      <c r="J344" s="173">
        <f t="shared" si="89"/>
        <v>80.257333333333293</v>
      </c>
      <c r="K344" s="206">
        <f t="shared" si="90"/>
        <v>37.911080174534725</v>
      </c>
      <c r="L344" s="232">
        <f t="shared" si="91"/>
        <v>6.3214714490341422</v>
      </c>
      <c r="M344" s="206">
        <f t="shared" si="92"/>
        <v>17984.047145474771</v>
      </c>
      <c r="Z344" s="229" t="str">
        <f t="shared" si="93"/>
        <v>114/7,0</v>
      </c>
    </row>
    <row r="345" spans="1:26" x14ac:dyDescent="0.2">
      <c r="A345" s="230" t="s">
        <v>605</v>
      </c>
      <c r="B345" s="157">
        <f t="shared" si="96"/>
        <v>114</v>
      </c>
      <c r="C345" s="169">
        <v>8</v>
      </c>
      <c r="D345" s="231">
        <v>20.9</v>
      </c>
      <c r="E345" s="171">
        <f>(PI()/4*(B344^2-(B344-2*C345)^2))*10^-3</f>
        <v>2.6640705702441445</v>
      </c>
      <c r="F345" s="172"/>
      <c r="G345" s="172">
        <f t="shared" si="86"/>
        <v>1.696</v>
      </c>
      <c r="H345" s="232">
        <f t="shared" si="87"/>
        <v>3.762999680469854</v>
      </c>
      <c r="I345" s="173">
        <f t="shared" si="88"/>
        <v>66.017538253857097</v>
      </c>
      <c r="J345" s="173">
        <f t="shared" si="89"/>
        <v>90.058666666666639</v>
      </c>
      <c r="K345" s="206">
        <f t="shared" si="90"/>
        <v>37.583240945932268</v>
      </c>
      <c r="L345" s="232">
        <f t="shared" si="91"/>
        <v>6.958225162916448</v>
      </c>
      <c r="M345" s="206">
        <f t="shared" si="92"/>
        <v>17649.467527867459</v>
      </c>
      <c r="Z345" s="229" t="str">
        <f t="shared" si="93"/>
        <v>114/8,0</v>
      </c>
    </row>
    <row r="346" spans="1:26" x14ac:dyDescent="0.2">
      <c r="A346" s="230" t="s">
        <v>606</v>
      </c>
      <c r="B346" s="157">
        <f t="shared" si="96"/>
        <v>114</v>
      </c>
      <c r="C346" s="169">
        <v>9</v>
      </c>
      <c r="D346" s="231">
        <v>23.3</v>
      </c>
      <c r="E346" s="171">
        <f>(PI()/4*(B344^2-(B344-2*C346)^2))*10^-3</f>
        <v>2.9688050576423546</v>
      </c>
      <c r="F346" s="172"/>
      <c r="G346" s="172">
        <f t="shared" si="86"/>
        <v>1.8900000000000001</v>
      </c>
      <c r="H346" s="232">
        <f t="shared" si="87"/>
        <v>4.1214436212719985</v>
      </c>
      <c r="I346" s="173">
        <f t="shared" si="88"/>
        <v>72.306028443368405</v>
      </c>
      <c r="J346" s="173">
        <f t="shared" si="89"/>
        <v>99.468000000000032</v>
      </c>
      <c r="K346" s="206">
        <f t="shared" si="90"/>
        <v>37.259227045122657</v>
      </c>
      <c r="L346" s="232">
        <f t="shared" si="91"/>
        <v>7.5367608659062073</v>
      </c>
      <c r="M346" s="206">
        <f t="shared" si="92"/>
        <v>17318.029502913734</v>
      </c>
      <c r="Z346" s="229" t="str">
        <f t="shared" si="93"/>
        <v>114/9,0</v>
      </c>
    </row>
    <row r="347" spans="1:26" x14ac:dyDescent="0.2">
      <c r="A347" s="230" t="s">
        <v>607</v>
      </c>
      <c r="B347" s="157">
        <f t="shared" si="96"/>
        <v>114</v>
      </c>
      <c r="C347" s="169">
        <v>10</v>
      </c>
      <c r="D347" s="231">
        <v>25.6</v>
      </c>
      <c r="E347" s="171">
        <f>(PI()/4*(B345^2-(B345-2*C347)^2))*10^-3</f>
        <v>3.2672563597333846</v>
      </c>
      <c r="F347" s="172"/>
      <c r="G347" s="172">
        <f t="shared" si="86"/>
        <v>2.0799999999999996</v>
      </c>
      <c r="H347" s="232">
        <f t="shared" si="87"/>
        <v>4.4581713028562033</v>
      </c>
      <c r="I347" s="173">
        <f t="shared" si="88"/>
        <v>78.213531629056206</v>
      </c>
      <c r="J347" s="173">
        <f t="shared" si="89"/>
        <v>108.49333333333331</v>
      </c>
      <c r="K347" s="206">
        <f t="shared" si="90"/>
        <v>36.939139134527757</v>
      </c>
      <c r="L347" s="232">
        <f t="shared" si="91"/>
        <v>8.0596909163051187</v>
      </c>
      <c r="M347" s="206">
        <f t="shared" si="92"/>
        <v>16989.733070613602</v>
      </c>
      <c r="Z347" s="229" t="str">
        <f t="shared" si="93"/>
        <v>114/10,0</v>
      </c>
    </row>
    <row r="348" spans="1:26" x14ac:dyDescent="0.2">
      <c r="A348" s="230" t="s">
        <v>608</v>
      </c>
      <c r="B348" s="157">
        <f t="shared" si="96"/>
        <v>114</v>
      </c>
      <c r="C348" s="169">
        <v>11</v>
      </c>
      <c r="D348" s="231">
        <v>27.9</v>
      </c>
      <c r="E348" s="171">
        <f>(PI()/4*(B347^2-(B347-2*C348)^2))*10^-3</f>
        <v>3.5594244765172358</v>
      </c>
      <c r="F348" s="172"/>
      <c r="G348" s="172">
        <f t="shared" si="86"/>
        <v>2.266</v>
      </c>
      <c r="H348" s="232">
        <f t="shared" si="87"/>
        <v>4.774078079128742</v>
      </c>
      <c r="I348" s="173">
        <f t="shared" si="88"/>
        <v>83.755755774188472</v>
      </c>
      <c r="J348" s="173">
        <f t="shared" si="89"/>
        <v>117.14266666666664</v>
      </c>
      <c r="K348" s="206">
        <f t="shared" si="90"/>
        <v>36.623080154459977</v>
      </c>
      <c r="L348" s="232">
        <f t="shared" si="91"/>
        <v>8.5295597148053695</v>
      </c>
      <c r="M348" s="206">
        <f t="shared" si="92"/>
        <v>16664.578230967058</v>
      </c>
      <c r="Z348" s="229" t="str">
        <f t="shared" si="93"/>
        <v>114/11,0</v>
      </c>
    </row>
    <row r="349" spans="1:26" x14ac:dyDescent="0.2">
      <c r="A349" s="230" t="s">
        <v>609</v>
      </c>
      <c r="B349" s="157">
        <f t="shared" si="96"/>
        <v>114</v>
      </c>
      <c r="C349" s="169">
        <v>12.5</v>
      </c>
      <c r="D349" s="231">
        <v>32.299999999999997</v>
      </c>
      <c r="E349" s="171">
        <f>(PI()/4*(B348^2-(B348-2*C349)^2))*10^-3</f>
        <v>3.9858956792420499</v>
      </c>
      <c r="F349" s="172"/>
      <c r="G349" s="172">
        <f t="shared" si="86"/>
        <v>2.5375000000000001</v>
      </c>
      <c r="H349" s="232">
        <f t="shared" si="87"/>
        <v>5.2108112451691229</v>
      </c>
      <c r="I349" s="173">
        <f t="shared" si="88"/>
        <v>91.41774114331794</v>
      </c>
      <c r="J349" s="173">
        <f t="shared" si="89"/>
        <v>129.42916666666667</v>
      </c>
      <c r="K349" s="206">
        <f t="shared" si="90"/>
        <v>36.156776681557218</v>
      </c>
      <c r="L349" s="232">
        <f t="shared" si="91"/>
        <v>9.1402739403275177</v>
      </c>
      <c r="M349" s="206">
        <f t="shared" si="92"/>
        <v>16182.736457722724</v>
      </c>
      <c r="Z349" s="229" t="str">
        <f t="shared" si="93"/>
        <v>114/12,5</v>
      </c>
    </row>
    <row r="350" spans="1:26" x14ac:dyDescent="0.2">
      <c r="A350" s="230" t="s">
        <v>610</v>
      </c>
      <c r="B350" s="157">
        <f t="shared" si="96"/>
        <v>114</v>
      </c>
      <c r="C350" s="169">
        <v>14</v>
      </c>
      <c r="D350" s="231">
        <v>34.5</v>
      </c>
      <c r="E350" s="171">
        <f>(PI()/4*(B349^2-(B349-2*C350)^2))*10^-3</f>
        <v>4.3982297150257104</v>
      </c>
      <c r="F350" s="172"/>
      <c r="G350" s="172">
        <f t="shared" si="86"/>
        <v>2.8</v>
      </c>
      <c r="H350" s="232">
        <f t="shared" si="87"/>
        <v>5.6055437718002672</v>
      </c>
      <c r="I350" s="173">
        <f t="shared" si="88"/>
        <v>98.342873189478382</v>
      </c>
      <c r="J350" s="173">
        <f t="shared" si="89"/>
        <v>140.91466666666665</v>
      </c>
      <c r="K350" s="206">
        <f t="shared" si="90"/>
        <v>35.700140055747681</v>
      </c>
      <c r="L350" s="232">
        <f t="shared" si="91"/>
        <v>9.6452406031265578</v>
      </c>
      <c r="M350" s="206">
        <f t="shared" si="92"/>
        <v>15707.963267948966</v>
      </c>
      <c r="Z350" s="229" t="str">
        <f t="shared" si="93"/>
        <v>114/14,0</v>
      </c>
    </row>
    <row r="351" spans="1:26" x14ac:dyDescent="0.2">
      <c r="A351" s="230" t="s">
        <v>611</v>
      </c>
      <c r="B351" s="157">
        <f t="shared" si="96"/>
        <v>114</v>
      </c>
      <c r="C351" s="169">
        <v>16</v>
      </c>
      <c r="D351" s="231">
        <v>38.700000000000003</v>
      </c>
      <c r="E351" s="171">
        <f>(PI()/4*(B350^2-(B350-2*C351)^2))*10^-3</f>
        <v>4.9260172808287956</v>
      </c>
      <c r="F351" s="172"/>
      <c r="G351" s="172">
        <f t="shared" si="86"/>
        <v>3.1360000000000001</v>
      </c>
      <c r="H351" s="232">
        <f t="shared" si="87"/>
        <v>6.0713162986214906</v>
      </c>
      <c r="I351" s="173">
        <f t="shared" si="88"/>
        <v>106.5143210284472</v>
      </c>
      <c r="J351" s="173">
        <f t="shared" si="89"/>
        <v>155.02933333333331</v>
      </c>
      <c r="K351" s="206">
        <f t="shared" si="90"/>
        <v>35.106979363083916</v>
      </c>
      <c r="L351" s="232">
        <f t="shared" si="91"/>
        <v>10.167386088986436</v>
      </c>
      <c r="M351" s="206">
        <f t="shared" si="92"/>
        <v>15085.927922538187</v>
      </c>
      <c r="Z351" s="229" t="str">
        <f t="shared" si="93"/>
        <v>114/16,0</v>
      </c>
    </row>
    <row r="352" spans="1:26" x14ac:dyDescent="0.2">
      <c r="A352" s="230" t="s">
        <v>612</v>
      </c>
      <c r="B352" s="157">
        <f t="shared" si="96"/>
        <v>114</v>
      </c>
      <c r="C352" s="169">
        <v>18</v>
      </c>
      <c r="D352" s="231">
        <v>42.6</v>
      </c>
      <c r="E352" s="171">
        <f>(PI()/4*(B347^2-(B347-2*C352)^2))*10^-3</f>
        <v>5.4286721054031624</v>
      </c>
      <c r="F352" s="172"/>
      <c r="G352" s="172">
        <f t="shared" si="86"/>
        <v>3.456</v>
      </c>
      <c r="H352" s="232">
        <f t="shared" si="87"/>
        <v>6.473691485693271</v>
      </c>
      <c r="I352" s="173">
        <f t="shared" si="88"/>
        <v>113.57353483672406</v>
      </c>
      <c r="J352" s="173">
        <f t="shared" si="89"/>
        <v>167.83199999999999</v>
      </c>
      <c r="K352" s="206">
        <f t="shared" si="90"/>
        <v>34.532593299664015</v>
      </c>
      <c r="L352" s="232">
        <f t="shared" si="91"/>
        <v>10.532766762820115</v>
      </c>
      <c r="M352" s="206">
        <f t="shared" si="92"/>
        <v>14476.458947741767</v>
      </c>
      <c r="Z352" s="229" t="str">
        <f t="shared" si="93"/>
        <v>114//18,0</v>
      </c>
    </row>
    <row r="353" spans="1:26" x14ac:dyDescent="0.2">
      <c r="A353" s="230" t="s">
        <v>613</v>
      </c>
      <c r="B353" s="157">
        <f t="shared" si="96"/>
        <v>114</v>
      </c>
      <c r="C353" s="169">
        <v>20</v>
      </c>
      <c r="D353" s="231">
        <v>46.4</v>
      </c>
      <c r="E353" s="171">
        <f>(PI()/4*(B348^2-(B348-2*C353)^2))*10^-3</f>
        <v>5.9061941887488114</v>
      </c>
      <c r="F353" s="172"/>
      <c r="G353" s="172">
        <f t="shared" si="86"/>
        <v>3.7600000000000002</v>
      </c>
      <c r="H353" s="232">
        <f t="shared" si="87"/>
        <v>6.8187011909105024</v>
      </c>
      <c r="I353" s="173">
        <f t="shared" si="88"/>
        <v>119.6263366826404</v>
      </c>
      <c r="J353" s="173">
        <f t="shared" si="89"/>
        <v>179.38666666666666</v>
      </c>
      <c r="K353" s="206">
        <f t="shared" si="90"/>
        <v>33.977934016064012</v>
      </c>
      <c r="L353" s="232">
        <f t="shared" si="91"/>
        <v>10.757873671201187</v>
      </c>
      <c r="M353" s="206">
        <f t="shared" si="92"/>
        <v>13879.556343559707</v>
      </c>
      <c r="Z353" s="229" t="str">
        <f t="shared" si="93"/>
        <v>114/20,0</v>
      </c>
    </row>
    <row r="354" spans="1:26" x14ac:dyDescent="0.2">
      <c r="A354" s="234" t="s">
        <v>614</v>
      </c>
      <c r="B354" s="149">
        <v>127</v>
      </c>
      <c r="C354" s="195">
        <v>4</v>
      </c>
      <c r="D354" s="235">
        <v>12.1</v>
      </c>
      <c r="E354" s="197">
        <f>(PI()/4*(B354^2-(B354-2*C354)^2))*10^-3</f>
        <v>1.5456635855661782</v>
      </c>
      <c r="F354" s="198"/>
      <c r="G354" s="198">
        <f t="shared" si="86"/>
        <v>0.98399999999999999</v>
      </c>
      <c r="H354" s="236">
        <f t="shared" si="87"/>
        <v>2.9261343754249713</v>
      </c>
      <c r="I354" s="199">
        <f t="shared" si="88"/>
        <v>46.080856305905058</v>
      </c>
      <c r="J354" s="199">
        <f t="shared" si="89"/>
        <v>60.537333333333315</v>
      </c>
      <c r="K354" s="204">
        <f t="shared" si="90"/>
        <v>43.510056308858076</v>
      </c>
      <c r="L354" s="236">
        <f t="shared" si="91"/>
        <v>5.6619574005546802</v>
      </c>
      <c r="M354" s="204">
        <f t="shared" si="92"/>
        <v>23764.577628079991</v>
      </c>
      <c r="Z354" s="229" t="str">
        <f t="shared" si="93"/>
        <v>127/4,0</v>
      </c>
    </row>
    <row r="355" spans="1:26" x14ac:dyDescent="0.2">
      <c r="A355" s="230" t="s">
        <v>615</v>
      </c>
      <c r="B355" s="157">
        <f t="shared" ref="B355:B369" si="97">$B$354</f>
        <v>127</v>
      </c>
      <c r="C355" s="169">
        <v>4.5</v>
      </c>
      <c r="D355" s="231">
        <v>13.6</v>
      </c>
      <c r="E355" s="171">
        <f>(PI()/4*(B355^2-(B355-2*C355)^2))*10^-3</f>
        <v>1.7318029502913734</v>
      </c>
      <c r="F355" s="172"/>
      <c r="G355" s="172">
        <f t="shared" si="86"/>
        <v>1.1025</v>
      </c>
      <c r="H355" s="232">
        <f t="shared" si="87"/>
        <v>3.2528671290691653</v>
      </c>
      <c r="I355" s="173">
        <f t="shared" si="88"/>
        <v>51.226254001089217</v>
      </c>
      <c r="J355" s="173">
        <f t="shared" si="89"/>
        <v>67.558500000000009</v>
      </c>
      <c r="K355" s="206">
        <f t="shared" si="90"/>
        <v>43.339502765952446</v>
      </c>
      <c r="L355" s="232">
        <f t="shared" si="91"/>
        <v>6.2667595133744403</v>
      </c>
      <c r="M355" s="206">
        <f t="shared" si="92"/>
        <v>23571.762378965916</v>
      </c>
      <c r="Z355" s="229" t="str">
        <f t="shared" si="93"/>
        <v>127/4,5</v>
      </c>
    </row>
    <row r="356" spans="1:26" x14ac:dyDescent="0.2">
      <c r="A356" s="230" t="s">
        <v>616</v>
      </c>
      <c r="B356" s="157">
        <f t="shared" si="97"/>
        <v>127</v>
      </c>
      <c r="C356" s="169">
        <v>5</v>
      </c>
      <c r="D356" s="231">
        <v>15</v>
      </c>
      <c r="E356" s="171">
        <f>(PI()/4*(B355^2-(B355-2*C356)^2))*10^-3</f>
        <v>1.9163715186897738</v>
      </c>
      <c r="F356" s="172"/>
      <c r="G356" s="172">
        <f t="shared" si="86"/>
        <v>1.22</v>
      </c>
      <c r="H356" s="232">
        <f t="shared" si="87"/>
        <v>3.5713978715182293</v>
      </c>
      <c r="I356" s="173">
        <f t="shared" si="88"/>
        <v>56.242486165641417</v>
      </c>
      <c r="J356" s="173">
        <f t="shared" si="89"/>
        <v>74.461666666666659</v>
      </c>
      <c r="K356" s="206">
        <f t="shared" si="90"/>
        <v>43.169723186511163</v>
      </c>
      <c r="L356" s="232">
        <f t="shared" si="91"/>
        <v>6.8500775383263557</v>
      </c>
      <c r="M356" s="206">
        <f t="shared" si="92"/>
        <v>23379.73252801524</v>
      </c>
      <c r="Z356" s="229" t="str">
        <f t="shared" si="93"/>
        <v>127/5,0</v>
      </c>
    </row>
    <row r="357" spans="1:26" x14ac:dyDescent="0.2">
      <c r="A357" s="230" t="s">
        <v>617</v>
      </c>
      <c r="B357" s="157">
        <f t="shared" si="97"/>
        <v>127</v>
      </c>
      <c r="C357" s="169">
        <v>5.6</v>
      </c>
      <c r="D357" s="231">
        <v>16.8</v>
      </c>
      <c r="E357" s="171">
        <f>(PI()/4*(B356^2-(B356-2*C357)^2))*10^-3</f>
        <v>2.1357803496164851</v>
      </c>
      <c r="F357" s="172"/>
      <c r="G357" s="172">
        <f t="shared" si="86"/>
        <v>1.35968</v>
      </c>
      <c r="H357" s="232">
        <f t="shared" si="87"/>
        <v>3.9430029291497193</v>
      </c>
      <c r="I357" s="173">
        <f t="shared" si="88"/>
        <v>62.09453431731842</v>
      </c>
      <c r="J357" s="173">
        <f t="shared" si="89"/>
        <v>82.591114666666698</v>
      </c>
      <c r="K357" s="206">
        <f t="shared" si="90"/>
        <v>42.967022237990854</v>
      </c>
      <c r="L357" s="232">
        <f t="shared" si="91"/>
        <v>7.5222702891300397</v>
      </c>
      <c r="M357" s="206">
        <f t="shared" si="92"/>
        <v>23150.333432450116</v>
      </c>
      <c r="Z357" s="229" t="str">
        <f t="shared" si="93"/>
        <v>127/5,6</v>
      </c>
    </row>
    <row r="358" spans="1:26" x14ac:dyDescent="0.2">
      <c r="A358" s="230" t="s">
        <v>618</v>
      </c>
      <c r="B358" s="157">
        <f t="shared" si="97"/>
        <v>127</v>
      </c>
      <c r="C358" s="169">
        <v>6.3</v>
      </c>
      <c r="D358" s="231">
        <v>18.8</v>
      </c>
      <c r="E358" s="171">
        <f>(PI()/4*(B357^2-(B357-2*C358)^2))*10^-3</f>
        <v>2.3888984697162141</v>
      </c>
      <c r="F358" s="172"/>
      <c r="G358" s="172">
        <f t="shared" si="86"/>
        <v>1.5208199999999996</v>
      </c>
      <c r="H358" s="232">
        <f t="shared" si="87"/>
        <v>4.3621823559173762</v>
      </c>
      <c r="I358" s="173">
        <f t="shared" si="88"/>
        <v>68.695785132557106</v>
      </c>
      <c r="J358" s="173">
        <f t="shared" si="89"/>
        <v>91.864835999999954</v>
      </c>
      <c r="K358" s="206">
        <f t="shared" si="90"/>
        <v>42.731984508094172</v>
      </c>
      <c r="L358" s="232">
        <f t="shared" si="91"/>
        <v>8.2690532804647034</v>
      </c>
      <c r="M358" s="206">
        <f t="shared" si="92"/>
        <v>22884.130578948181</v>
      </c>
      <c r="Z358" s="229" t="str">
        <f t="shared" si="93"/>
        <v>127/6,3</v>
      </c>
    </row>
    <row r="359" spans="1:26" x14ac:dyDescent="0.2">
      <c r="A359" s="230" t="s">
        <v>619</v>
      </c>
      <c r="B359" s="157">
        <f t="shared" si="97"/>
        <v>127</v>
      </c>
      <c r="C359" s="169">
        <v>7</v>
      </c>
      <c r="D359" s="231">
        <v>20.7</v>
      </c>
      <c r="E359" s="171">
        <f>(PI()/4*(B358^2-(B358-2*C359)^2))*10^-3</f>
        <v>2.6389378290154264</v>
      </c>
      <c r="F359" s="172"/>
      <c r="G359" s="172">
        <f t="shared" si="86"/>
        <v>1.6800000000000002</v>
      </c>
      <c r="H359" s="232">
        <f t="shared" si="87"/>
        <v>4.766251586430486</v>
      </c>
      <c r="I359" s="173">
        <f t="shared" si="88"/>
        <v>75.059080101267512</v>
      </c>
      <c r="J359" s="173">
        <f t="shared" si="89"/>
        <v>100.91433333333337</v>
      </c>
      <c r="K359" s="206">
        <f t="shared" si="90"/>
        <v>42.498529386321117</v>
      </c>
      <c r="L359" s="232">
        <f t="shared" si="91"/>
        <v>8.9765444262571989</v>
      </c>
      <c r="M359" s="206">
        <f t="shared" si="92"/>
        <v>22619.46710584651</v>
      </c>
      <c r="Z359" s="229" t="str">
        <f t="shared" si="93"/>
        <v>127/7,0</v>
      </c>
    </row>
    <row r="360" spans="1:26" x14ac:dyDescent="0.2">
      <c r="A360" s="230" t="s">
        <v>620</v>
      </c>
      <c r="B360" s="157">
        <f t="shared" si="97"/>
        <v>127</v>
      </c>
      <c r="C360" s="169">
        <v>8</v>
      </c>
      <c r="D360" s="231">
        <v>23.5</v>
      </c>
      <c r="E360" s="171">
        <f>(PI()/4*(B359^2-(B359-2*C360)^2))*10^-3</f>
        <v>2.9907962062174831</v>
      </c>
      <c r="F360" s="172"/>
      <c r="G360" s="172">
        <f t="shared" si="86"/>
        <v>1.9040000000000001</v>
      </c>
      <c r="H360" s="232">
        <f t="shared" si="87"/>
        <v>5.3180095041804618</v>
      </c>
      <c r="I360" s="173">
        <f t="shared" si="88"/>
        <v>83.748181168196254</v>
      </c>
      <c r="J360" s="173">
        <f t="shared" si="89"/>
        <v>113.45866666666667</v>
      </c>
      <c r="K360" s="206">
        <f t="shared" si="90"/>
        <v>42.167819483582498</v>
      </c>
      <c r="L360" s="232">
        <f t="shared" si="91"/>
        <v>9.9211951654985189</v>
      </c>
      <c r="M360" s="206">
        <f t="shared" si="92"/>
        <v>22244.046783742531</v>
      </c>
      <c r="Z360" s="229" t="str">
        <f t="shared" si="93"/>
        <v>127/8,0</v>
      </c>
    </row>
    <row r="361" spans="1:26" x14ac:dyDescent="0.2">
      <c r="A361" s="230" t="s">
        <v>621</v>
      </c>
      <c r="B361" s="157">
        <f t="shared" si="97"/>
        <v>127</v>
      </c>
      <c r="C361" s="169">
        <v>9</v>
      </c>
      <c r="D361" s="231">
        <v>26.2</v>
      </c>
      <c r="E361" s="171">
        <f>(PI()/4*(B359^2-(B359-2*C361)^2))*10^-3</f>
        <v>3.3363713981123602</v>
      </c>
      <c r="F361" s="172"/>
      <c r="G361" s="172">
        <f t="shared" si="86"/>
        <v>2.1240000000000001</v>
      </c>
      <c r="H361" s="232">
        <f t="shared" si="87"/>
        <v>5.8407351788204505</v>
      </c>
      <c r="I361" s="173">
        <f t="shared" si="88"/>
        <v>91.980081556227574</v>
      </c>
      <c r="J361" s="173">
        <f t="shared" si="89"/>
        <v>125.55899999999998</v>
      </c>
      <c r="K361" s="206">
        <f t="shared" si="90"/>
        <v>41.840470838650944</v>
      </c>
      <c r="L361" s="232">
        <f t="shared" si="91"/>
        <v>10.790875927132575</v>
      </c>
      <c r="M361" s="206">
        <f t="shared" si="92"/>
        <v>21871.768054292141</v>
      </c>
      <c r="Z361" s="229" t="str">
        <f t="shared" si="93"/>
        <v>127/9,0</v>
      </c>
    </row>
    <row r="362" spans="1:26" x14ac:dyDescent="0.2">
      <c r="A362" s="230" t="s">
        <v>622</v>
      </c>
      <c r="B362" s="157">
        <f t="shared" si="97"/>
        <v>127</v>
      </c>
      <c r="C362" s="169">
        <v>10</v>
      </c>
      <c r="D362" s="231">
        <v>28.9</v>
      </c>
      <c r="E362" s="171">
        <f>(PI()/4*(B360^2-(B360-2*C362)^2))*10^-3</f>
        <v>3.675663404700058</v>
      </c>
      <c r="F362" s="172"/>
      <c r="G362" s="172">
        <f t="shared" si="86"/>
        <v>2.34</v>
      </c>
      <c r="H362" s="232">
        <f t="shared" si="87"/>
        <v>6.3354653359261368</v>
      </c>
      <c r="I362" s="173">
        <f t="shared" si="88"/>
        <v>99.771107652380124</v>
      </c>
      <c r="J362" s="173">
        <f t="shared" si="89"/>
        <v>137.22333333333333</v>
      </c>
      <c r="K362" s="206">
        <f t="shared" si="90"/>
        <v>41.516562959859762</v>
      </c>
      <c r="L362" s="232">
        <f t="shared" si="91"/>
        <v>11.588563568094241</v>
      </c>
      <c r="M362" s="206">
        <f t="shared" si="92"/>
        <v>21502.630917495339</v>
      </c>
      <c r="Z362" s="229" t="str">
        <f t="shared" si="93"/>
        <v>127/10,0</v>
      </c>
    </row>
    <row r="363" spans="1:26" x14ac:dyDescent="0.2">
      <c r="A363" s="230" t="s">
        <v>623</v>
      </c>
      <c r="B363" s="157">
        <f t="shared" si="97"/>
        <v>127</v>
      </c>
      <c r="C363" s="169">
        <v>11</v>
      </c>
      <c r="D363" s="231">
        <v>31.5</v>
      </c>
      <c r="E363" s="171">
        <f>(PI()/4*(B362^2-(B362-2*C363)^2))*10^-3</f>
        <v>4.0086722259805763</v>
      </c>
      <c r="F363" s="172"/>
      <c r="G363" s="172">
        <f t="shared" si="86"/>
        <v>2.552</v>
      </c>
      <c r="H363" s="232">
        <f t="shared" si="87"/>
        <v>6.8032178515172852</v>
      </c>
      <c r="I363" s="173">
        <f t="shared" si="88"/>
        <v>107.13728900027222</v>
      </c>
      <c r="J363" s="173">
        <f t="shared" si="89"/>
        <v>148.45966666666669</v>
      </c>
      <c r="K363" s="206">
        <f t="shared" si="90"/>
        <v>41.196177007096182</v>
      </c>
      <c r="L363" s="232">
        <f t="shared" si="91"/>
        <v>12.317166226071214</v>
      </c>
      <c r="M363" s="206">
        <f t="shared" si="92"/>
        <v>21136.635373352128</v>
      </c>
      <c r="Z363" s="229" t="str">
        <f t="shared" si="93"/>
        <v>127/11,0</v>
      </c>
    </row>
    <row r="364" spans="1:26" x14ac:dyDescent="0.2">
      <c r="A364" s="230" t="s">
        <v>624</v>
      </c>
      <c r="B364" s="157">
        <f t="shared" si="97"/>
        <v>127</v>
      </c>
      <c r="C364" s="169">
        <v>12.5</v>
      </c>
      <c r="D364" s="231">
        <v>35.299999999999997</v>
      </c>
      <c r="E364" s="171">
        <f>(PI()/4*(B363^2-(B363-2*C364)^2))*10^-3</f>
        <v>4.496404485450392</v>
      </c>
      <c r="F364" s="172"/>
      <c r="G364" s="172">
        <f t="shared" ref="G364:G427" si="98">2*E364/PI()</f>
        <v>2.8625000000000003</v>
      </c>
      <c r="H364" s="232">
        <f t="shared" ref="H364:H427" si="99">((PI()/4)*((B364/2)^4-(B364/2-C364)^4))*10^-6</f>
        <v>7.4564437632784513</v>
      </c>
      <c r="I364" s="173">
        <f t="shared" ref="I364:I427" si="100">((PI()/(2*B364))*((B364/2)^4-(B364/2-C364)^4))*10^-3</f>
        <v>117.42431123273154</v>
      </c>
      <c r="J364" s="173">
        <f t="shared" ref="J364:J427" si="101">(B364^3/6*(1-(1-2*C364/B364)^3))*10^-3</f>
        <v>164.52916666666667</v>
      </c>
      <c r="K364" s="206">
        <f t="shared" ref="K364:K427" si="102">SQRT((H364*10^6)/(E364*10^3))</f>
        <v>40.722383279960418</v>
      </c>
      <c r="L364" s="232">
        <f t="shared" ref="L364:L427" si="103">(PI()*C364/(4*B364)*(B364-C364)^4)*10^-6</f>
        <v>13.28673031627077</v>
      </c>
      <c r="M364" s="206">
        <f t="shared" ref="M364:M427" si="104">PI()/2*(B364-C364)^2</f>
        <v>20593.532543362791</v>
      </c>
      <c r="Z364" s="229" t="str">
        <f t="shared" ref="Z364:Z427" si="105">A364</f>
        <v>127/12,5</v>
      </c>
    </row>
    <row r="365" spans="1:26" x14ac:dyDescent="0.2">
      <c r="A365" s="230" t="s">
        <v>625</v>
      </c>
      <c r="B365" s="157">
        <f t="shared" si="97"/>
        <v>127</v>
      </c>
      <c r="C365" s="169">
        <v>14</v>
      </c>
      <c r="D365" s="231">
        <v>39</v>
      </c>
      <c r="E365" s="171">
        <f>(PI()/4*(B364^2-(B364-2*C365)^2))*10^-3</f>
        <v>4.9699995779790527</v>
      </c>
      <c r="F365" s="172"/>
      <c r="G365" s="172">
        <f t="shared" si="98"/>
        <v>3.1640000000000001</v>
      </c>
      <c r="H365" s="232">
        <f t="shared" si="99"/>
        <v>8.0545055660623017</v>
      </c>
      <c r="I365" s="173">
        <f t="shared" si="100"/>
        <v>126.84260733956383</v>
      </c>
      <c r="J365" s="173">
        <f t="shared" si="101"/>
        <v>179.68066666666675</v>
      </c>
      <c r="K365" s="206">
        <f t="shared" si="102"/>
        <v>40.256986971207866</v>
      </c>
      <c r="L365" s="232">
        <f t="shared" si="103"/>
        <v>14.116530474541813</v>
      </c>
      <c r="M365" s="206">
        <f t="shared" si="104"/>
        <v>20057.498296844034</v>
      </c>
      <c r="Z365" s="229" t="str">
        <f t="shared" si="105"/>
        <v>127/14,0</v>
      </c>
    </row>
    <row r="366" spans="1:26" x14ac:dyDescent="0.2">
      <c r="A366" s="230" t="s">
        <v>626</v>
      </c>
      <c r="B366" s="157">
        <f t="shared" si="97"/>
        <v>127</v>
      </c>
      <c r="C366" s="169">
        <v>16</v>
      </c>
      <c r="D366" s="231">
        <v>43.8</v>
      </c>
      <c r="E366" s="171">
        <f>(PI()/4*(B365^2-(B365-2*C366)^2))*10^-3</f>
        <v>5.5794685527754728</v>
      </c>
      <c r="F366" s="172"/>
      <c r="G366" s="172">
        <f t="shared" si="98"/>
        <v>3.552</v>
      </c>
      <c r="H366" s="232">
        <f t="shared" si="99"/>
        <v>8.7716219985321402</v>
      </c>
      <c r="I366" s="173">
        <f t="shared" si="100"/>
        <v>138.13577950444315</v>
      </c>
      <c r="J366" s="173">
        <f t="shared" si="101"/>
        <v>198.50133333333335</v>
      </c>
      <c r="K366" s="206">
        <f t="shared" si="102"/>
        <v>39.650031525838664</v>
      </c>
      <c r="L366" s="232">
        <f t="shared" si="103"/>
        <v>15.020972748623764</v>
      </c>
      <c r="M366" s="206">
        <f t="shared" si="104"/>
        <v>19353.78154243992</v>
      </c>
      <c r="Z366" s="229" t="str">
        <f t="shared" si="105"/>
        <v>127/16,0</v>
      </c>
    </row>
    <row r="367" spans="1:26" x14ac:dyDescent="0.2">
      <c r="A367" s="230" t="s">
        <v>627</v>
      </c>
      <c r="B367" s="157">
        <f t="shared" si="97"/>
        <v>127</v>
      </c>
      <c r="C367" s="169">
        <v>18</v>
      </c>
      <c r="D367" s="231">
        <v>48.4</v>
      </c>
      <c r="E367" s="171">
        <f>(PI()/4*(B362^2-(B362-2*C367)^2))*10^-3</f>
        <v>6.1638047863431744</v>
      </c>
      <c r="F367" s="172"/>
      <c r="G367" s="172">
        <f t="shared" si="98"/>
        <v>3.9240000000000004</v>
      </c>
      <c r="H367" s="232">
        <f t="shared" si="99"/>
        <v>9.4036546771648037</v>
      </c>
      <c r="I367" s="173">
        <f t="shared" si="100"/>
        <v>148.08905003409143</v>
      </c>
      <c r="J367" s="173">
        <f t="shared" si="101"/>
        <v>215.80199999999999</v>
      </c>
      <c r="K367" s="206">
        <f t="shared" si="102"/>
        <v>39.059249864788747</v>
      </c>
      <c r="L367" s="232">
        <f t="shared" si="103"/>
        <v>15.713200686325225</v>
      </c>
      <c r="M367" s="206">
        <f t="shared" si="104"/>
        <v>18662.631158650165</v>
      </c>
      <c r="Z367" s="229" t="str">
        <f t="shared" si="105"/>
        <v>127/18,0</v>
      </c>
    </row>
    <row r="368" spans="1:26" x14ac:dyDescent="0.2">
      <c r="A368" s="230" t="s">
        <v>628</v>
      </c>
      <c r="B368" s="157">
        <f t="shared" si="97"/>
        <v>127</v>
      </c>
      <c r="C368" s="169">
        <v>20</v>
      </c>
      <c r="D368" s="231">
        <v>52.8</v>
      </c>
      <c r="E368" s="171">
        <f>(PI()/4*(B363^2-(B363-2*C368)^2))*10^-3</f>
        <v>6.7230082786821574</v>
      </c>
      <c r="F368" s="172"/>
      <c r="G368" s="172">
        <f t="shared" si="98"/>
        <v>4.28</v>
      </c>
      <c r="H368" s="232">
        <f t="shared" si="99"/>
        <v>9.9576156367631103</v>
      </c>
      <c r="I368" s="173">
        <f t="shared" si="100"/>
        <v>156.8128446734348</v>
      </c>
      <c r="J368" s="173">
        <f t="shared" si="101"/>
        <v>231.6466666666667</v>
      </c>
      <c r="K368" s="206">
        <f t="shared" si="102"/>
        <v>38.485386837084022</v>
      </c>
      <c r="L368" s="232">
        <f t="shared" si="103"/>
        <v>16.212547698310289</v>
      </c>
      <c r="M368" s="206">
        <f t="shared" si="104"/>
        <v>17984.047145474771</v>
      </c>
      <c r="Z368" s="229" t="str">
        <f t="shared" si="105"/>
        <v>127/20,0</v>
      </c>
    </row>
    <row r="369" spans="1:26" x14ac:dyDescent="0.2">
      <c r="A369" s="230" t="s">
        <v>629</v>
      </c>
      <c r="B369" s="157">
        <f t="shared" si="97"/>
        <v>127</v>
      </c>
      <c r="C369" s="169">
        <v>22</v>
      </c>
      <c r="D369" s="231">
        <v>57</v>
      </c>
      <c r="E369" s="171">
        <f>(PI()/4*(B364^2-(B364-2*C369)^2))*10^-3</f>
        <v>7.2570790297924228</v>
      </c>
      <c r="F369" s="172"/>
      <c r="G369" s="172">
        <f t="shared" si="98"/>
        <v>4.62</v>
      </c>
      <c r="H369" s="232">
        <f t="shared" si="99"/>
        <v>10.440215319235124</v>
      </c>
      <c r="I369" s="173">
        <f t="shared" si="100"/>
        <v>164.41283967299407</v>
      </c>
      <c r="J369" s="173">
        <f t="shared" si="101"/>
        <v>246.09933333333336</v>
      </c>
      <c r="K369" s="206">
        <f t="shared" si="102"/>
        <v>37.929210379336922</v>
      </c>
      <c r="L369" s="232">
        <f t="shared" si="103"/>
        <v>16.537354550912308</v>
      </c>
      <c r="M369" s="206">
        <f t="shared" si="104"/>
        <v>17318.029502913734</v>
      </c>
      <c r="Z369" s="229" t="str">
        <f t="shared" si="105"/>
        <v>127/22,0</v>
      </c>
    </row>
    <row r="370" spans="1:26" x14ac:dyDescent="0.2">
      <c r="A370" s="234" t="s">
        <v>630</v>
      </c>
      <c r="B370" s="149">
        <v>133</v>
      </c>
      <c r="C370" s="195">
        <v>4.5</v>
      </c>
      <c r="D370" s="235">
        <v>14.3</v>
      </c>
      <c r="E370" s="197">
        <f>(PI()/4*(B370^2-(B370-2*C370)^2))*10^-3</f>
        <v>1.8166259519382979</v>
      </c>
      <c r="F370" s="198"/>
      <c r="G370" s="198">
        <f t="shared" si="98"/>
        <v>1.1565000000000001</v>
      </c>
      <c r="H370" s="236">
        <f t="shared" si="99"/>
        <v>3.7541710688024885</v>
      </c>
      <c r="I370" s="199">
        <f t="shared" si="100"/>
        <v>56.453700282744194</v>
      </c>
      <c r="J370" s="199">
        <f t="shared" si="101"/>
        <v>74.335500000000025</v>
      </c>
      <c r="K370" s="204">
        <f t="shared" si="102"/>
        <v>45.459459961596551</v>
      </c>
      <c r="L370" s="236">
        <f t="shared" si="103"/>
        <v>7.245414982939419</v>
      </c>
      <c r="M370" s="204">
        <f t="shared" si="104"/>
        <v>25937.381647119029</v>
      </c>
      <c r="Z370" s="229" t="str">
        <f t="shared" si="105"/>
        <v>133/4,5</v>
      </c>
    </row>
    <row r="371" spans="1:26" x14ac:dyDescent="0.2">
      <c r="A371" s="230" t="s">
        <v>631</v>
      </c>
      <c r="B371" s="157">
        <f t="shared" ref="B371:B385" si="106">$B$370</f>
        <v>133</v>
      </c>
      <c r="C371" s="169">
        <v>5</v>
      </c>
      <c r="D371" s="231">
        <v>15.8</v>
      </c>
      <c r="E371" s="171">
        <f>(PI()/4*(B370^2-(B370-2*C371)^2))*10^-3</f>
        <v>2.0106192982974678</v>
      </c>
      <c r="F371" s="172"/>
      <c r="G371" s="172">
        <f t="shared" si="98"/>
        <v>1.28</v>
      </c>
      <c r="H371" s="232">
        <f t="shared" si="99"/>
        <v>4.1240315082203933</v>
      </c>
      <c r="I371" s="173">
        <f t="shared" si="100"/>
        <v>62.015511401810429</v>
      </c>
      <c r="J371" s="173">
        <f t="shared" si="101"/>
        <v>81.961666666666687</v>
      </c>
      <c r="K371" s="206">
        <f t="shared" si="102"/>
        <v>45.289347533388018</v>
      </c>
      <c r="L371" s="232">
        <f t="shared" si="103"/>
        <v>7.9258915087652824</v>
      </c>
      <c r="M371" s="206">
        <f t="shared" si="104"/>
        <v>25735.927018207585</v>
      </c>
      <c r="Z371" s="229" t="str">
        <f t="shared" si="105"/>
        <v>133/5,0</v>
      </c>
    </row>
    <row r="372" spans="1:26" x14ac:dyDescent="0.2">
      <c r="A372" s="230" t="s">
        <v>632</v>
      </c>
      <c r="B372" s="157">
        <f t="shared" si="106"/>
        <v>133</v>
      </c>
      <c r="C372" s="169">
        <v>5.6</v>
      </c>
      <c r="D372" s="231">
        <v>17.600000000000001</v>
      </c>
      <c r="E372" s="171">
        <f>(PI()/4*(B371^2-(B371-2*C372)^2))*10^-3</f>
        <v>2.2413378627771023</v>
      </c>
      <c r="F372" s="172"/>
      <c r="G372" s="172">
        <f t="shared" si="98"/>
        <v>1.4268800000000001</v>
      </c>
      <c r="H372" s="232">
        <f t="shared" si="99"/>
        <v>4.5561131606280947</v>
      </c>
      <c r="I372" s="173">
        <f t="shared" si="100"/>
        <v>68.512979859069105</v>
      </c>
      <c r="J372" s="173">
        <f t="shared" si="101"/>
        <v>90.950794666666738</v>
      </c>
      <c r="K372" s="206">
        <f t="shared" si="102"/>
        <v>45.086195226477017</v>
      </c>
      <c r="L372" s="232">
        <f t="shared" si="103"/>
        <v>8.7117214226262529</v>
      </c>
      <c r="M372" s="206">
        <f t="shared" si="104"/>
        <v>25495.218189089537</v>
      </c>
      <c r="Z372" s="229" t="str">
        <f t="shared" si="105"/>
        <v>133/5,6</v>
      </c>
    </row>
    <row r="373" spans="1:26" x14ac:dyDescent="0.2">
      <c r="A373" s="230" t="s">
        <v>633</v>
      </c>
      <c r="B373" s="157">
        <f t="shared" si="106"/>
        <v>133</v>
      </c>
      <c r="C373" s="169">
        <v>6.3</v>
      </c>
      <c r="D373" s="231">
        <v>19.7</v>
      </c>
      <c r="E373" s="171">
        <f>(PI()/4*(B372^2-(B372-2*C373)^2))*10^-3</f>
        <v>2.5076506720219078</v>
      </c>
      <c r="F373" s="172"/>
      <c r="G373" s="172">
        <f t="shared" si="98"/>
        <v>1.5964199999999995</v>
      </c>
      <c r="H373" s="232">
        <f t="shared" si="99"/>
        <v>5.0443211314457885</v>
      </c>
      <c r="I373" s="173">
        <f t="shared" si="100"/>
        <v>75.854453104447956</v>
      </c>
      <c r="J373" s="173">
        <f t="shared" si="101"/>
        <v>101.21655599999995</v>
      </c>
      <c r="K373" s="206">
        <f t="shared" si="102"/>
        <v>44.850557410137057</v>
      </c>
      <c r="L373" s="232">
        <f t="shared" si="103"/>
        <v>9.5870556733516761</v>
      </c>
      <c r="M373" s="206">
        <f t="shared" si="104"/>
        <v>25215.820646442528</v>
      </c>
      <c r="Z373" s="229" t="str">
        <f t="shared" si="105"/>
        <v>133/6,3</v>
      </c>
    </row>
    <row r="374" spans="1:26" x14ac:dyDescent="0.2">
      <c r="A374" s="230" t="s">
        <v>634</v>
      </c>
      <c r="B374" s="157">
        <f t="shared" si="106"/>
        <v>133</v>
      </c>
      <c r="C374" s="169">
        <v>7</v>
      </c>
      <c r="D374" s="231">
        <v>21.8</v>
      </c>
      <c r="E374" s="171">
        <f>(PI()/4*(B373^2-(B373-2*C374)^2))*10^-3</f>
        <v>2.7708847204661975</v>
      </c>
      <c r="F374" s="172"/>
      <c r="G374" s="172">
        <f t="shared" si="98"/>
        <v>1.764</v>
      </c>
      <c r="H374" s="232">
        <f t="shared" si="99"/>
        <v>5.5157923966780249</v>
      </c>
      <c r="I374" s="173">
        <f t="shared" si="100"/>
        <v>82.944246566586841</v>
      </c>
      <c r="J374" s="173">
        <f t="shared" si="101"/>
        <v>111.24633333333331</v>
      </c>
      <c r="K374" s="206">
        <f t="shared" si="102"/>
        <v>44.616420743936871</v>
      </c>
      <c r="L374" s="232">
        <f t="shared" si="103"/>
        <v>10.41881822102874</v>
      </c>
      <c r="M374" s="206">
        <f t="shared" si="104"/>
        <v>24937.962484195778</v>
      </c>
      <c r="Z374" s="229" t="str">
        <f t="shared" si="105"/>
        <v>133/7,0</v>
      </c>
    </row>
    <row r="375" spans="1:26" x14ac:dyDescent="0.2">
      <c r="A375" s="230" t="s">
        <v>635</v>
      </c>
      <c r="B375" s="157">
        <f t="shared" si="106"/>
        <v>133</v>
      </c>
      <c r="C375" s="169">
        <v>8</v>
      </c>
      <c r="D375" s="231">
        <v>24.7</v>
      </c>
      <c r="E375" s="171">
        <f>(PI()/4*(B374^2-(B374-2*C375)^2))*10^-3</f>
        <v>3.1415926535897931</v>
      </c>
      <c r="F375" s="172"/>
      <c r="G375" s="172">
        <f t="shared" si="98"/>
        <v>2</v>
      </c>
      <c r="H375" s="232">
        <f t="shared" si="99"/>
        <v>6.1610558927712828</v>
      </c>
      <c r="I375" s="173">
        <f t="shared" si="100"/>
        <v>92.647457034154641</v>
      </c>
      <c r="J375" s="173">
        <f t="shared" si="101"/>
        <v>125.17066666666666</v>
      </c>
      <c r="K375" s="206">
        <f t="shared" si="102"/>
        <v>44.284590999579081</v>
      </c>
      <c r="L375" s="232">
        <f t="shared" si="103"/>
        <v>11.533690134478505</v>
      </c>
      <c r="M375" s="206">
        <f t="shared" si="104"/>
        <v>24543.692606170258</v>
      </c>
      <c r="Z375" s="229" t="str">
        <f t="shared" si="105"/>
        <v>133/8,0</v>
      </c>
    </row>
    <row r="376" spans="1:26" x14ac:dyDescent="0.2">
      <c r="A376" s="230" t="s">
        <v>636</v>
      </c>
      <c r="B376" s="157">
        <f t="shared" si="106"/>
        <v>133</v>
      </c>
      <c r="C376" s="169">
        <v>9</v>
      </c>
      <c r="D376" s="231">
        <v>27.5</v>
      </c>
      <c r="E376" s="171">
        <f>(PI()/4*(B374^2-(B374-2*C376)^2))*10^-3</f>
        <v>3.5060174014062091</v>
      </c>
      <c r="F376" s="172"/>
      <c r="G376" s="172">
        <f t="shared" si="98"/>
        <v>2.2320000000000002</v>
      </c>
      <c r="H376" s="232">
        <f t="shared" si="99"/>
        <v>6.7740638716919719</v>
      </c>
      <c r="I376" s="173">
        <f t="shared" si="100"/>
        <v>101.86562213070634</v>
      </c>
      <c r="J376" s="173">
        <f t="shared" si="101"/>
        <v>138.62700000000001</v>
      </c>
      <c r="K376" s="206">
        <f t="shared" si="102"/>
        <v>43.955943852907993</v>
      </c>
      <c r="L376" s="232">
        <f t="shared" si="103"/>
        <v>12.565144590110361</v>
      </c>
      <c r="M376" s="206">
        <f t="shared" si="104"/>
        <v>24152.56432079833</v>
      </c>
      <c r="Z376" s="229" t="str">
        <f t="shared" si="105"/>
        <v>133/9,0</v>
      </c>
    </row>
    <row r="377" spans="1:26" x14ac:dyDescent="0.2">
      <c r="A377" s="230" t="s">
        <v>637</v>
      </c>
      <c r="B377" s="157">
        <f t="shared" si="106"/>
        <v>133</v>
      </c>
      <c r="C377" s="169">
        <v>10</v>
      </c>
      <c r="D377" s="231">
        <v>30.3</v>
      </c>
      <c r="E377" s="171">
        <f>(PI()/4*(B375^2-(B375-2*C377)^2))*10^-3</f>
        <v>3.8641589639154454</v>
      </c>
      <c r="F377" s="172"/>
      <c r="G377" s="172">
        <f t="shared" si="98"/>
        <v>2.46</v>
      </c>
      <c r="H377" s="232">
        <f t="shared" si="99"/>
        <v>7.3559096076835404</v>
      </c>
      <c r="I377" s="173">
        <f t="shared" si="100"/>
        <v>110.61518207042917</v>
      </c>
      <c r="J377" s="173">
        <f t="shared" si="101"/>
        <v>151.62333333333333</v>
      </c>
      <c r="K377" s="206">
        <f t="shared" si="102"/>
        <v>43.630551222738411</v>
      </c>
      <c r="L377" s="232">
        <f t="shared" si="103"/>
        <v>13.516326877263991</v>
      </c>
      <c r="M377" s="206">
        <f t="shared" si="104"/>
        <v>23764.577628079991</v>
      </c>
      <c r="Z377" s="229" t="str">
        <f t="shared" si="105"/>
        <v>133/10,0</v>
      </c>
    </row>
    <row r="378" spans="1:26" x14ac:dyDescent="0.2">
      <c r="A378" s="230" t="s">
        <v>638</v>
      </c>
      <c r="B378" s="157">
        <f t="shared" si="106"/>
        <v>133</v>
      </c>
      <c r="C378" s="169">
        <v>11</v>
      </c>
      <c r="D378" s="231">
        <v>33.1</v>
      </c>
      <c r="E378" s="171">
        <f>(PI()/4*(B377^2-(B377-2*C378)^2))*10^-3</f>
        <v>4.2160173411175021</v>
      </c>
      <c r="F378" s="172"/>
      <c r="G378" s="172">
        <f t="shared" si="98"/>
        <v>2.6839999999999997</v>
      </c>
      <c r="H378" s="232">
        <f t="shared" si="99"/>
        <v>7.9076675254335145</v>
      </c>
      <c r="I378" s="173">
        <f t="shared" si="100"/>
        <v>118.91229361554159</v>
      </c>
      <c r="J378" s="173">
        <f t="shared" si="101"/>
        <v>164.16766666666669</v>
      </c>
      <c r="K378" s="206">
        <f t="shared" si="102"/>
        <v>43.308486466280485</v>
      </c>
      <c r="L378" s="232">
        <f t="shared" si="103"/>
        <v>14.390313264724687</v>
      </c>
      <c r="M378" s="206">
        <f t="shared" si="104"/>
        <v>23379.73252801524</v>
      </c>
      <c r="Z378" s="229" t="str">
        <f t="shared" si="105"/>
        <v>133/11,0</v>
      </c>
    </row>
    <row r="379" spans="1:26" x14ac:dyDescent="0.2">
      <c r="A379" s="230" t="s">
        <v>639</v>
      </c>
      <c r="B379" s="157">
        <f t="shared" si="106"/>
        <v>133</v>
      </c>
      <c r="C379" s="169">
        <v>12.5</v>
      </c>
      <c r="D379" s="231">
        <v>37.1</v>
      </c>
      <c r="E379" s="171">
        <f>(PI()/4*(B378^2-(B378-2*C379)^2))*10^-3</f>
        <v>4.732023934469626</v>
      </c>
      <c r="F379" s="172"/>
      <c r="G379" s="172">
        <f t="shared" si="98"/>
        <v>3.0125000000000002</v>
      </c>
      <c r="H379" s="232">
        <f t="shared" si="99"/>
        <v>8.6811936592804315</v>
      </c>
      <c r="I379" s="173">
        <f t="shared" si="100"/>
        <v>130.54426555308922</v>
      </c>
      <c r="J379" s="173">
        <f t="shared" si="101"/>
        <v>182.15416666666673</v>
      </c>
      <c r="K379" s="206">
        <f t="shared" si="102"/>
        <v>42.831793098118133</v>
      </c>
      <c r="L379" s="232">
        <f t="shared" si="103"/>
        <v>15.563111934972088</v>
      </c>
      <c r="M379" s="206">
        <f t="shared" si="104"/>
        <v>22808.355364143597</v>
      </c>
      <c r="Z379" s="229" t="str">
        <f t="shared" si="105"/>
        <v>133/12,5</v>
      </c>
    </row>
    <row r="380" spans="1:26" x14ac:dyDescent="0.2">
      <c r="A380" s="230" t="s">
        <v>640</v>
      </c>
      <c r="B380" s="157">
        <f t="shared" si="106"/>
        <v>133</v>
      </c>
      <c r="C380" s="169">
        <v>14</v>
      </c>
      <c r="D380" s="231">
        <v>41.1</v>
      </c>
      <c r="E380" s="171">
        <f>(PI()/4*(B379^2-(B379-2*C380)^2))*10^-3</f>
        <v>5.2338933608805958</v>
      </c>
      <c r="F380" s="172"/>
      <c r="G380" s="172">
        <f t="shared" si="98"/>
        <v>3.3320000000000003</v>
      </c>
      <c r="H380" s="232">
        <f t="shared" si="99"/>
        <v>9.3928758727703396</v>
      </c>
      <c r="I380" s="173">
        <f t="shared" si="100"/>
        <v>141.24625372586976</v>
      </c>
      <c r="J380" s="173">
        <f t="shared" si="101"/>
        <v>199.16866666666667</v>
      </c>
      <c r="K380" s="206">
        <f t="shared" si="102"/>
        <v>42.363014529185712</v>
      </c>
      <c r="L380" s="232">
        <f t="shared" si="103"/>
        <v>16.57883928971463</v>
      </c>
      <c r="M380" s="206">
        <f t="shared" si="104"/>
        <v>22244.046783742531</v>
      </c>
      <c r="Z380" s="229" t="str">
        <f t="shared" si="105"/>
        <v>133/14,0</v>
      </c>
    </row>
    <row r="381" spans="1:26" x14ac:dyDescent="0.2">
      <c r="A381" s="230" t="s">
        <v>641</v>
      </c>
      <c r="B381" s="157">
        <f t="shared" si="106"/>
        <v>133</v>
      </c>
      <c r="C381" s="169">
        <v>16</v>
      </c>
      <c r="D381" s="231">
        <v>46.2</v>
      </c>
      <c r="E381" s="171">
        <f>(PI()/4*(B380^2-(B380-2*C381)^2))*10^-3</f>
        <v>5.8810614475200929</v>
      </c>
      <c r="F381" s="172"/>
      <c r="G381" s="172">
        <f t="shared" si="98"/>
        <v>3.7440000000000002</v>
      </c>
      <c r="H381" s="232">
        <f t="shared" si="99"/>
        <v>10.251425235708462</v>
      </c>
      <c r="I381" s="173">
        <f t="shared" si="100"/>
        <v>154.15677046178138</v>
      </c>
      <c r="J381" s="173">
        <f t="shared" si="101"/>
        <v>220.38933333333333</v>
      </c>
      <c r="K381" s="206">
        <f t="shared" si="102"/>
        <v>41.750748496284473</v>
      </c>
      <c r="L381" s="232">
        <f t="shared" si="103"/>
        <v>17.705233962682328</v>
      </c>
      <c r="M381" s="206">
        <f t="shared" si="104"/>
        <v>21502.630917495339</v>
      </c>
      <c r="Z381" s="229" t="str">
        <f t="shared" si="105"/>
        <v>133/16,0</v>
      </c>
    </row>
    <row r="382" spans="1:26" x14ac:dyDescent="0.2">
      <c r="A382" s="230" t="s">
        <v>642</v>
      </c>
      <c r="B382" s="157">
        <f t="shared" si="106"/>
        <v>133</v>
      </c>
      <c r="C382" s="169">
        <v>18</v>
      </c>
      <c r="D382" s="231">
        <v>51</v>
      </c>
      <c r="E382" s="171">
        <f>(PI()/4*(B377^2-(B377-2*C382)^2))*10^-3</f>
        <v>6.5030967929308723</v>
      </c>
      <c r="F382" s="172"/>
      <c r="G382" s="172">
        <f t="shared" si="98"/>
        <v>4.1400000000000006</v>
      </c>
      <c r="H382" s="232">
        <f t="shared" si="99"/>
        <v>11.013807305927548</v>
      </c>
      <c r="I382" s="173">
        <f t="shared" si="100"/>
        <v>165.62116249515111</v>
      </c>
      <c r="J382" s="173">
        <f t="shared" si="101"/>
        <v>239.994</v>
      </c>
      <c r="K382" s="206">
        <f t="shared" si="102"/>
        <v>41.153675413017488</v>
      </c>
      <c r="L382" s="232">
        <f t="shared" si="103"/>
        <v>18.590972434114171</v>
      </c>
      <c r="M382" s="206">
        <f t="shared" si="104"/>
        <v>20773.781421862506</v>
      </c>
      <c r="Z382" s="229" t="str">
        <f t="shared" si="105"/>
        <v>133/18,0</v>
      </c>
    </row>
    <row r="383" spans="1:26" x14ac:dyDescent="0.2">
      <c r="A383" s="230" t="s">
        <v>643</v>
      </c>
      <c r="B383" s="157">
        <f t="shared" si="106"/>
        <v>133</v>
      </c>
      <c r="C383" s="169">
        <v>20</v>
      </c>
      <c r="D383" s="231">
        <v>55.7</v>
      </c>
      <c r="E383" s="171">
        <f>(PI()/4*(B378^2-(B378-2*C383)^2))*10^-3</f>
        <v>7.0999993971129323</v>
      </c>
      <c r="F383" s="172"/>
      <c r="G383" s="172">
        <f t="shared" si="98"/>
        <v>4.5199999999999996</v>
      </c>
      <c r="H383" s="232">
        <f t="shared" si="99"/>
        <v>11.687486507572526</v>
      </c>
      <c r="I383" s="173">
        <f t="shared" si="100"/>
        <v>175.7516768056019</v>
      </c>
      <c r="J383" s="173">
        <f t="shared" si="101"/>
        <v>258.04666666666668</v>
      </c>
      <c r="K383" s="206">
        <f t="shared" si="102"/>
        <v>40.572466033013079</v>
      </c>
      <c r="L383" s="232">
        <f t="shared" si="103"/>
        <v>19.256706447548982</v>
      </c>
      <c r="M383" s="206">
        <f t="shared" si="104"/>
        <v>20057.498296844034</v>
      </c>
      <c r="Z383" s="229" t="str">
        <f t="shared" si="105"/>
        <v>133/20,0</v>
      </c>
    </row>
    <row r="384" spans="1:26" x14ac:dyDescent="0.2">
      <c r="A384" s="230" t="s">
        <v>644</v>
      </c>
      <c r="B384" s="157">
        <f t="shared" si="106"/>
        <v>133</v>
      </c>
      <c r="C384" s="169">
        <v>22</v>
      </c>
      <c r="D384" s="231">
        <v>60.2</v>
      </c>
      <c r="E384" s="171">
        <f>(PI()/4*(B379^2-(B379-2*C384)^2))*10^-3</f>
        <v>7.6717692600662755</v>
      </c>
      <c r="F384" s="172"/>
      <c r="G384" s="172">
        <f t="shared" si="98"/>
        <v>4.8840000000000003</v>
      </c>
      <c r="H384" s="232">
        <f t="shared" si="99"/>
        <v>12.279625671893582</v>
      </c>
      <c r="I384" s="173">
        <f t="shared" si="100"/>
        <v>184.65602514125686</v>
      </c>
      <c r="J384" s="173">
        <f t="shared" si="101"/>
        <v>274.61133333333339</v>
      </c>
      <c r="K384" s="206">
        <f t="shared" si="102"/>
        <v>40.007811737209522</v>
      </c>
      <c r="L384" s="232">
        <f t="shared" si="103"/>
        <v>19.722085460364095</v>
      </c>
      <c r="M384" s="206">
        <f t="shared" si="104"/>
        <v>19353.78154243992</v>
      </c>
      <c r="Z384" s="229" t="str">
        <f t="shared" si="105"/>
        <v>133/22,0</v>
      </c>
    </row>
    <row r="385" spans="1:26" x14ac:dyDescent="0.2">
      <c r="A385" s="230" t="s">
        <v>645</v>
      </c>
      <c r="B385" s="157">
        <f t="shared" si="106"/>
        <v>133</v>
      </c>
      <c r="C385" s="169">
        <v>25</v>
      </c>
      <c r="D385" s="231">
        <v>66.599999999999994</v>
      </c>
      <c r="E385" s="171">
        <f>(PI()/4*(B380^2-(B380-2*C385)^2))*10^-3</f>
        <v>8.4823001646924432</v>
      </c>
      <c r="F385" s="172"/>
      <c r="G385" s="172">
        <f t="shared" si="98"/>
        <v>5.4000000000000012</v>
      </c>
      <c r="H385" s="232">
        <f t="shared" si="99"/>
        <v>13.029873340488177</v>
      </c>
      <c r="I385" s="173">
        <f t="shared" si="100"/>
        <v>195.93794496974701</v>
      </c>
      <c r="J385" s="173">
        <f t="shared" si="101"/>
        <v>296.80833333333339</v>
      </c>
      <c r="K385" s="206">
        <f t="shared" si="102"/>
        <v>39.193430571972129</v>
      </c>
      <c r="L385" s="232">
        <f t="shared" si="103"/>
        <v>20.085066362904222</v>
      </c>
      <c r="M385" s="206">
        <f t="shared" si="104"/>
        <v>18321.768355735672</v>
      </c>
      <c r="Z385" s="229" t="str">
        <f t="shared" si="105"/>
        <v>133/25,0</v>
      </c>
    </row>
    <row r="386" spans="1:26" x14ac:dyDescent="0.2">
      <c r="A386" s="234" t="s">
        <v>646</v>
      </c>
      <c r="B386" s="149">
        <v>140</v>
      </c>
      <c r="C386" s="195">
        <v>4.5</v>
      </c>
      <c r="D386" s="235">
        <v>15</v>
      </c>
      <c r="E386" s="197">
        <f>(PI()/4*(B386^2-(B386-2*C386)^2))*10^-3</f>
        <v>1.9155861205263764</v>
      </c>
      <c r="F386" s="198"/>
      <c r="G386" s="198">
        <f t="shared" si="98"/>
        <v>1.2195</v>
      </c>
      <c r="H386" s="236">
        <f t="shared" si="99"/>
        <v>4.4011788360418826</v>
      </c>
      <c r="I386" s="199">
        <f t="shared" si="100"/>
        <v>62.873983372026899</v>
      </c>
      <c r="J386" s="199">
        <f t="shared" si="101"/>
        <v>82.651499999999999</v>
      </c>
      <c r="K386" s="204">
        <f t="shared" si="102"/>
        <v>47.932895802361031</v>
      </c>
      <c r="L386" s="236">
        <f t="shared" si="103"/>
        <v>8.5100388025052531</v>
      </c>
      <c r="M386" s="204">
        <f t="shared" si="104"/>
        <v>28840.213259035998</v>
      </c>
      <c r="Z386" s="229" t="str">
        <f t="shared" si="105"/>
        <v>140/4,5</v>
      </c>
    </row>
    <row r="387" spans="1:26" x14ac:dyDescent="0.2">
      <c r="A387" s="230" t="s">
        <v>647</v>
      </c>
      <c r="B387" s="157">
        <f t="shared" ref="B387:B401" si="107">$B$386</f>
        <v>140</v>
      </c>
      <c r="C387" s="169">
        <v>5</v>
      </c>
      <c r="D387" s="231">
        <v>16.600000000000001</v>
      </c>
      <c r="E387" s="171">
        <f>(PI()/4*(B386^2-(B386-2*C387)^2))*10^-3</f>
        <v>2.1205750411731108</v>
      </c>
      <c r="F387" s="172"/>
      <c r="G387" s="172">
        <f t="shared" si="98"/>
        <v>1.3500000000000003</v>
      </c>
      <c r="H387" s="232">
        <f t="shared" si="99"/>
        <v>4.8375618126761575</v>
      </c>
      <c r="I387" s="173">
        <f t="shared" si="100"/>
        <v>69.1080258953737</v>
      </c>
      <c r="J387" s="173">
        <f t="shared" si="101"/>
        <v>91.166666666666643</v>
      </c>
      <c r="K387" s="206">
        <f t="shared" si="102"/>
        <v>47.762432936356994</v>
      </c>
      <c r="L387" s="232">
        <f t="shared" si="103"/>
        <v>9.3168032445112345</v>
      </c>
      <c r="M387" s="206">
        <f t="shared" si="104"/>
        <v>28627.763055836989</v>
      </c>
      <c r="Z387" s="229" t="str">
        <f t="shared" si="105"/>
        <v>140/5,0</v>
      </c>
    </row>
    <row r="388" spans="1:26" x14ac:dyDescent="0.2">
      <c r="A388" s="230" t="s">
        <v>648</v>
      </c>
      <c r="B388" s="157">
        <f t="shared" si="107"/>
        <v>140</v>
      </c>
      <c r="C388" s="169">
        <v>5.6</v>
      </c>
      <c r="D388" s="231">
        <v>18.600000000000001</v>
      </c>
      <c r="E388" s="171">
        <f>(PI()/4*(B387^2-(B387-2*C388)^2))*10^-3</f>
        <v>2.3644882947978201</v>
      </c>
      <c r="F388" s="172"/>
      <c r="G388" s="172">
        <f t="shared" si="98"/>
        <v>1.5052799999999988</v>
      </c>
      <c r="H388" s="232">
        <f t="shared" si="99"/>
        <v>5.3480942047055029</v>
      </c>
      <c r="I388" s="173">
        <f t="shared" si="100"/>
        <v>76.401345781507189</v>
      </c>
      <c r="J388" s="173">
        <f t="shared" si="101"/>
        <v>101.21335466666665</v>
      </c>
      <c r="K388" s="206">
        <f t="shared" si="102"/>
        <v>47.558805704096486</v>
      </c>
      <c r="L388" s="232">
        <f t="shared" si="103"/>
        <v>10.250544788332606</v>
      </c>
      <c r="M388" s="206">
        <f t="shared" si="104"/>
        <v>28373.859537573862</v>
      </c>
      <c r="Z388" s="229" t="str">
        <f t="shared" si="105"/>
        <v>140/5,6</v>
      </c>
    </row>
    <row r="389" spans="1:26" x14ac:dyDescent="0.2">
      <c r="A389" s="230" t="s">
        <v>649</v>
      </c>
      <c r="B389" s="157">
        <f t="shared" si="107"/>
        <v>140</v>
      </c>
      <c r="C389" s="169">
        <v>6.3</v>
      </c>
      <c r="D389" s="231">
        <v>20.8</v>
      </c>
      <c r="E389" s="171">
        <f>(PI()/4*(B388^2-(B388-2*C389)^2))*10^-3</f>
        <v>2.6461949080452167</v>
      </c>
      <c r="F389" s="172"/>
      <c r="G389" s="172">
        <f t="shared" si="98"/>
        <v>1.6846199999999989</v>
      </c>
      <c r="H389" s="232">
        <f t="shared" si="99"/>
        <v>5.9259484164618899</v>
      </c>
      <c r="I389" s="173">
        <f t="shared" si="100"/>
        <v>84.656405949455589</v>
      </c>
      <c r="J389" s="173">
        <f t="shared" si="101"/>
        <v>112.70019599999995</v>
      </c>
      <c r="K389" s="206">
        <f t="shared" si="102"/>
        <v>47.322536914244147</v>
      </c>
      <c r="L389" s="232">
        <f t="shared" si="103"/>
        <v>11.293486165571013</v>
      </c>
      <c r="M389" s="206">
        <f t="shared" si="104"/>
        <v>28079.068190924263</v>
      </c>
      <c r="Z389" s="229" t="str">
        <f t="shared" si="105"/>
        <v>140/6,3</v>
      </c>
    </row>
    <row r="390" spans="1:26" x14ac:dyDescent="0.2">
      <c r="A390" s="230" t="s">
        <v>650</v>
      </c>
      <c r="B390" s="157">
        <f t="shared" si="107"/>
        <v>140</v>
      </c>
      <c r="C390" s="169">
        <v>7</v>
      </c>
      <c r="D390" s="231">
        <v>23</v>
      </c>
      <c r="E390" s="171">
        <f>(PI()/4*(B389^2-(B389-2*C390)^2))*10^-3</f>
        <v>2.9248227604920976</v>
      </c>
      <c r="F390" s="172"/>
      <c r="G390" s="172">
        <f t="shared" si="98"/>
        <v>1.8620000000000001</v>
      </c>
      <c r="H390" s="232">
        <f t="shared" si="99"/>
        <v>6.4850632657011031</v>
      </c>
      <c r="I390" s="173">
        <f t="shared" si="100"/>
        <v>92.643760938587192</v>
      </c>
      <c r="J390" s="173">
        <f t="shared" si="101"/>
        <v>123.93733333333329</v>
      </c>
      <c r="K390" s="206">
        <f t="shared" si="102"/>
        <v>47.087684164757988</v>
      </c>
      <c r="L390" s="232">
        <f t="shared" si="103"/>
        <v>12.287582579956869</v>
      </c>
      <c r="M390" s="206">
        <f t="shared" si="104"/>
        <v>27785.816224674923</v>
      </c>
      <c r="Z390" s="229" t="str">
        <f t="shared" si="105"/>
        <v>140/7,0</v>
      </c>
    </row>
    <row r="391" spans="1:26" x14ac:dyDescent="0.2">
      <c r="A391" s="230" t="s">
        <v>651</v>
      </c>
      <c r="B391" s="157">
        <f t="shared" si="107"/>
        <v>140</v>
      </c>
      <c r="C391" s="169">
        <v>8</v>
      </c>
      <c r="D391" s="231">
        <v>26</v>
      </c>
      <c r="E391" s="171">
        <f>(PI()/4*(B390^2-(B390-2*C391)^2))*10^-3</f>
        <v>3.3175218421908217</v>
      </c>
      <c r="F391" s="172"/>
      <c r="G391" s="172">
        <f t="shared" si="98"/>
        <v>2.1120000000000001</v>
      </c>
      <c r="H391" s="232">
        <f t="shared" si="99"/>
        <v>7.2521027470291353</v>
      </c>
      <c r="I391" s="173">
        <f t="shared" si="100"/>
        <v>103.60146781470195</v>
      </c>
      <c r="J391" s="173">
        <f t="shared" si="101"/>
        <v>139.56266666666673</v>
      </c>
      <c r="K391" s="206">
        <f t="shared" si="102"/>
        <v>46.754678910243832</v>
      </c>
      <c r="L391" s="232">
        <f t="shared" si="103"/>
        <v>13.625346564892748</v>
      </c>
      <c r="M391" s="206">
        <f t="shared" si="104"/>
        <v>27369.555198074278</v>
      </c>
      <c r="Z391" s="229" t="str">
        <f t="shared" si="105"/>
        <v>140/8,0</v>
      </c>
    </row>
    <row r="392" spans="1:26" x14ac:dyDescent="0.2">
      <c r="A392" s="230" t="s">
        <v>652</v>
      </c>
      <c r="B392" s="157">
        <f t="shared" si="107"/>
        <v>140</v>
      </c>
      <c r="C392" s="169">
        <v>9</v>
      </c>
      <c r="D392" s="231">
        <v>29.1</v>
      </c>
      <c r="E392" s="171">
        <f>(PI()/4*(B390^2-(B390-2*C392)^2))*10^-3</f>
        <v>3.7039377385823662</v>
      </c>
      <c r="F392" s="172"/>
      <c r="G392" s="172">
        <f t="shared" si="98"/>
        <v>2.3580000000000001</v>
      </c>
      <c r="H392" s="232">
        <f t="shared" si="99"/>
        <v>7.982911811079644</v>
      </c>
      <c r="I392" s="173">
        <f t="shared" si="100"/>
        <v>114.04159730113778</v>
      </c>
      <c r="J392" s="173">
        <f t="shared" si="101"/>
        <v>154.69199999999998</v>
      </c>
      <c r="K392" s="206">
        <f t="shared" si="102"/>
        <v>46.424670165764233</v>
      </c>
      <c r="L392" s="232">
        <f t="shared" si="103"/>
        <v>14.869266240477446</v>
      </c>
      <c r="M392" s="206">
        <f t="shared" si="104"/>
        <v>26956.435764127218</v>
      </c>
      <c r="Z392" s="229" t="str">
        <f t="shared" si="105"/>
        <v>140/9,0</v>
      </c>
    </row>
    <row r="393" spans="1:26" x14ac:dyDescent="0.2">
      <c r="A393" s="230" t="s">
        <v>653</v>
      </c>
      <c r="B393" s="157">
        <f t="shared" si="107"/>
        <v>140</v>
      </c>
      <c r="C393" s="169">
        <v>10</v>
      </c>
      <c r="D393" s="231">
        <v>32.1</v>
      </c>
      <c r="E393" s="171">
        <f>(PI()/4*(B391^2-(B391-2*C393)^2))*10^-3</f>
        <v>4.0840704496667311</v>
      </c>
      <c r="F393" s="172"/>
      <c r="G393" s="172">
        <f t="shared" si="98"/>
        <v>2.6</v>
      </c>
      <c r="H393" s="232">
        <f t="shared" si="99"/>
        <v>8.6786497055418028</v>
      </c>
      <c r="I393" s="173">
        <f t="shared" si="100"/>
        <v>123.98071007916863</v>
      </c>
      <c r="J393" s="173">
        <f t="shared" si="101"/>
        <v>169.33333333333326</v>
      </c>
      <c r="K393" s="206">
        <f t="shared" si="102"/>
        <v>46.097722286464439</v>
      </c>
      <c r="L393" s="232">
        <f t="shared" si="103"/>
        <v>16.022683531996087</v>
      </c>
      <c r="M393" s="206">
        <f t="shared" si="104"/>
        <v>26546.457922833753</v>
      </c>
      <c r="Z393" s="229" t="str">
        <f t="shared" si="105"/>
        <v>140/10,0</v>
      </c>
    </row>
    <row r="394" spans="1:26" x14ac:dyDescent="0.2">
      <c r="A394" s="230" t="s">
        <v>654</v>
      </c>
      <c r="B394" s="157">
        <f t="shared" si="107"/>
        <v>140</v>
      </c>
      <c r="C394" s="169">
        <v>11</v>
      </c>
      <c r="D394" s="231">
        <v>35</v>
      </c>
      <c r="E394" s="171">
        <f>(PI()/4*(B393^2-(B393-2*C394)^2))*10^-3</f>
        <v>4.4579199754439172</v>
      </c>
      <c r="F394" s="172"/>
      <c r="G394" s="172">
        <f t="shared" si="98"/>
        <v>2.8380000000000005</v>
      </c>
      <c r="H394" s="232">
        <f t="shared" si="99"/>
        <v>9.3404568285488647</v>
      </c>
      <c r="I394" s="173">
        <f t="shared" si="100"/>
        <v>133.43509755069809</v>
      </c>
      <c r="J394" s="173">
        <f t="shared" si="101"/>
        <v>183.49466666666666</v>
      </c>
      <c r="K394" s="206">
        <f t="shared" si="102"/>
        <v>45.77390086064328</v>
      </c>
      <c r="L394" s="232">
        <f t="shared" si="103"/>
        <v>17.088871025295933</v>
      </c>
      <c r="M394" s="206">
        <f t="shared" si="104"/>
        <v>26139.621674193873</v>
      </c>
      <c r="Z394" s="229" t="str">
        <f t="shared" si="105"/>
        <v>140/11,0</v>
      </c>
    </row>
    <row r="395" spans="1:26" x14ac:dyDescent="0.2">
      <c r="A395" s="230" t="s">
        <v>655</v>
      </c>
      <c r="B395" s="157">
        <f t="shared" si="107"/>
        <v>140</v>
      </c>
      <c r="C395" s="169">
        <v>12.5</v>
      </c>
      <c r="D395" s="231">
        <v>39.299999999999997</v>
      </c>
      <c r="E395" s="171">
        <f>(PI()/4*(B394^2-(B394-2*C395)^2))*10^-3</f>
        <v>5.0069132916587336</v>
      </c>
      <c r="F395" s="172"/>
      <c r="G395" s="172">
        <f t="shared" si="98"/>
        <v>3.1875000000000004</v>
      </c>
      <c r="H395" s="232">
        <f t="shared" si="99"/>
        <v>10.271995549918618</v>
      </c>
      <c r="I395" s="173">
        <f t="shared" si="100"/>
        <v>146.742793570266</v>
      </c>
      <c r="J395" s="173">
        <f t="shared" si="101"/>
        <v>203.85416666666671</v>
      </c>
      <c r="K395" s="206">
        <f t="shared" si="102"/>
        <v>45.29417732998359</v>
      </c>
      <c r="L395" s="232">
        <f t="shared" si="103"/>
        <v>18.53158635747273</v>
      </c>
      <c r="M395" s="206">
        <f t="shared" si="104"/>
        <v>25535.257787459537</v>
      </c>
      <c r="Z395" s="229" t="str">
        <f t="shared" si="105"/>
        <v>140/12,5</v>
      </c>
    </row>
    <row r="396" spans="1:26" x14ac:dyDescent="0.2">
      <c r="A396" s="230" t="s">
        <v>656</v>
      </c>
      <c r="B396" s="157">
        <f t="shared" si="107"/>
        <v>140</v>
      </c>
      <c r="C396" s="169">
        <v>14</v>
      </c>
      <c r="D396" s="231">
        <v>43.5</v>
      </c>
      <c r="E396" s="171">
        <f>(PI()/4*(B395^2-(B395-2*C396)^2))*10^-3</f>
        <v>5.541769440932395</v>
      </c>
      <c r="F396" s="172"/>
      <c r="G396" s="172">
        <f t="shared" si="98"/>
        <v>3.528</v>
      </c>
      <c r="H396" s="232">
        <f t="shared" si="99"/>
        <v>11.133414806833182</v>
      </c>
      <c r="I396" s="173">
        <f t="shared" si="100"/>
        <v>159.04878295475976</v>
      </c>
      <c r="J396" s="173">
        <f t="shared" si="101"/>
        <v>223.1786666666666</v>
      </c>
      <c r="K396" s="206">
        <f t="shared" si="102"/>
        <v>44.82186966202994</v>
      </c>
      <c r="L396" s="232">
        <f t="shared" si="103"/>
        <v>19.795754619954607</v>
      </c>
      <c r="M396" s="206">
        <f t="shared" si="104"/>
        <v>24937.962484195778</v>
      </c>
      <c r="Z396" s="229" t="str">
        <f t="shared" si="105"/>
        <v>140/14,0</v>
      </c>
    </row>
    <row r="397" spans="1:26" x14ac:dyDescent="0.2">
      <c r="A397" s="230" t="s">
        <v>657</v>
      </c>
      <c r="B397" s="157">
        <f t="shared" si="107"/>
        <v>140</v>
      </c>
      <c r="C397" s="169">
        <v>16</v>
      </c>
      <c r="D397" s="231">
        <v>48.9</v>
      </c>
      <c r="E397" s="171">
        <f>(PI()/4*(B396^2-(B396-2*C397)^2))*10^-3</f>
        <v>6.2329198247221491</v>
      </c>
      <c r="F397" s="172"/>
      <c r="G397" s="172">
        <f t="shared" si="98"/>
        <v>3.9679999999999995</v>
      </c>
      <c r="H397" s="232">
        <f t="shared" si="99"/>
        <v>12.179125337507079</v>
      </c>
      <c r="I397" s="173">
        <f t="shared" si="100"/>
        <v>173.98750482152974</v>
      </c>
      <c r="J397" s="173">
        <f t="shared" si="101"/>
        <v>247.38133333333332</v>
      </c>
      <c r="K397" s="206">
        <f t="shared" si="102"/>
        <v>44.204072210600685</v>
      </c>
      <c r="L397" s="232">
        <f t="shared" si="103"/>
        <v>21.221133085519718</v>
      </c>
      <c r="M397" s="206">
        <f t="shared" si="104"/>
        <v>24152.56432079833</v>
      </c>
      <c r="Z397" s="229" t="str">
        <f t="shared" si="105"/>
        <v>140/16,0</v>
      </c>
    </row>
    <row r="398" spans="1:26" x14ac:dyDescent="0.2">
      <c r="A398" s="230" t="s">
        <v>658</v>
      </c>
      <c r="B398" s="157">
        <f t="shared" si="107"/>
        <v>140</v>
      </c>
      <c r="C398" s="169">
        <v>18</v>
      </c>
      <c r="D398" s="231">
        <v>54.2</v>
      </c>
      <c r="E398" s="171">
        <f>(PI()/4*(B393^2-(B393-2*C398)^2))*10^-3</f>
        <v>6.8989374672831856</v>
      </c>
      <c r="F398" s="172"/>
      <c r="G398" s="172">
        <f t="shared" si="98"/>
        <v>4.3920000000000003</v>
      </c>
      <c r="H398" s="232">
        <f t="shared" si="99"/>
        <v>13.114880125305335</v>
      </c>
      <c r="I398" s="173">
        <f t="shared" si="100"/>
        <v>187.35543036150483</v>
      </c>
      <c r="J398" s="173">
        <f t="shared" si="101"/>
        <v>269.85599999999994</v>
      </c>
      <c r="K398" s="206">
        <f t="shared" si="102"/>
        <v>43.600458713183279</v>
      </c>
      <c r="L398" s="232">
        <f t="shared" si="103"/>
        <v>22.370396075162923</v>
      </c>
      <c r="M398" s="206">
        <f t="shared" si="104"/>
        <v>23379.73252801524</v>
      </c>
      <c r="Z398" s="229" t="str">
        <f t="shared" si="105"/>
        <v>140/18,0</v>
      </c>
    </row>
    <row r="399" spans="1:26" x14ac:dyDescent="0.2">
      <c r="A399" s="230" t="s">
        <v>659</v>
      </c>
      <c r="B399" s="157">
        <f t="shared" si="107"/>
        <v>140</v>
      </c>
      <c r="C399" s="169">
        <v>20</v>
      </c>
      <c r="D399" s="231">
        <v>59.2</v>
      </c>
      <c r="E399" s="171">
        <f>(PI()/4*(B394^2-(B394-2*C399)^2))*10^-3</f>
        <v>7.5398223686155035</v>
      </c>
      <c r="F399" s="172"/>
      <c r="G399" s="172">
        <f t="shared" si="98"/>
        <v>4.8</v>
      </c>
      <c r="H399" s="232">
        <f t="shared" si="99"/>
        <v>13.948671381938681</v>
      </c>
      <c r="I399" s="173">
        <f t="shared" si="100"/>
        <v>199.26673402769543</v>
      </c>
      <c r="J399" s="173">
        <f t="shared" si="101"/>
        <v>290.66666666666663</v>
      </c>
      <c r="K399" s="206">
        <f t="shared" si="102"/>
        <v>43.011626335213137</v>
      </c>
      <c r="L399" s="232">
        <f t="shared" si="103"/>
        <v>23.26573759458498</v>
      </c>
      <c r="M399" s="206">
        <f t="shared" si="104"/>
        <v>22619.46710584651</v>
      </c>
      <c r="Z399" s="229" t="str">
        <f t="shared" si="105"/>
        <v>140/20,0</v>
      </c>
    </row>
    <row r="400" spans="1:26" x14ac:dyDescent="0.2">
      <c r="A400" s="230" t="s">
        <v>660</v>
      </c>
      <c r="B400" s="157">
        <f t="shared" si="107"/>
        <v>140</v>
      </c>
      <c r="C400" s="169">
        <v>22</v>
      </c>
      <c r="D400" s="231">
        <v>64</v>
      </c>
      <c r="E400" s="171">
        <f>(PI()/4*(B395^2-(B395-2*C400)^2))*10^-3</f>
        <v>8.1555745287191037</v>
      </c>
      <c r="F400" s="172"/>
      <c r="G400" s="172">
        <f t="shared" si="98"/>
        <v>5.1920000000000002</v>
      </c>
      <c r="H400" s="232">
        <f t="shared" si="99"/>
        <v>14.688189726223102</v>
      </c>
      <c r="I400" s="173">
        <f t="shared" si="100"/>
        <v>209.83128180318721</v>
      </c>
      <c r="J400" s="173">
        <f t="shared" si="101"/>
        <v>309.8773333333333</v>
      </c>
      <c r="K400" s="206">
        <f t="shared" si="102"/>
        <v>42.438190347845882</v>
      </c>
      <c r="L400" s="232">
        <f t="shared" si="103"/>
        <v>23.928339159054289</v>
      </c>
      <c r="M400" s="206">
        <f t="shared" si="104"/>
        <v>21871.768054292141</v>
      </c>
      <c r="Z400" s="229" t="str">
        <f t="shared" si="105"/>
        <v>140/22,0</v>
      </c>
    </row>
    <row r="401" spans="1:26" x14ac:dyDescent="0.2">
      <c r="A401" s="230" t="s">
        <v>661</v>
      </c>
      <c r="B401" s="157">
        <f t="shared" si="107"/>
        <v>140</v>
      </c>
      <c r="C401" s="169">
        <v>25</v>
      </c>
      <c r="D401" s="231">
        <v>70.900000000000006</v>
      </c>
      <c r="E401" s="171">
        <f>(PI()/4*(B396^2-(B396-2*C401)^2))*10^-3</f>
        <v>9.0320788790706565</v>
      </c>
      <c r="F401" s="172"/>
      <c r="G401" s="172">
        <f t="shared" si="98"/>
        <v>5.7500000000000009</v>
      </c>
      <c r="H401" s="232">
        <f t="shared" si="99"/>
        <v>15.636786559391071</v>
      </c>
      <c r="I401" s="173">
        <f t="shared" si="100"/>
        <v>223.38266513415817</v>
      </c>
      <c r="J401" s="173">
        <f t="shared" si="101"/>
        <v>335.83333333333337</v>
      </c>
      <c r="K401" s="206">
        <f t="shared" si="102"/>
        <v>41.608292442733088</v>
      </c>
      <c r="L401" s="232">
        <f t="shared" si="103"/>
        <v>24.529755295011753</v>
      </c>
      <c r="M401" s="206">
        <f t="shared" si="104"/>
        <v>20773.781421862506</v>
      </c>
      <c r="Z401" s="229" t="str">
        <f t="shared" si="105"/>
        <v>140/25,0</v>
      </c>
    </row>
    <row r="402" spans="1:26" x14ac:dyDescent="0.2">
      <c r="A402" s="234" t="s">
        <v>662</v>
      </c>
      <c r="B402" s="149">
        <v>152</v>
      </c>
      <c r="C402" s="195">
        <v>4.5</v>
      </c>
      <c r="D402" s="235">
        <v>16.399999999999999</v>
      </c>
      <c r="E402" s="197">
        <f>(PI()/4*(B402^2-(B402-2*C402)^2))*10^-3</f>
        <v>2.0852321238202252</v>
      </c>
      <c r="F402" s="198"/>
      <c r="G402" s="198">
        <f t="shared" si="98"/>
        <v>1.3274999999999999</v>
      </c>
      <c r="H402" s="236">
        <f t="shared" si="99"/>
        <v>5.676132168046391</v>
      </c>
      <c r="I402" s="199">
        <f t="shared" si="100"/>
        <v>74.685949579557786</v>
      </c>
      <c r="J402" s="199">
        <f t="shared" si="101"/>
        <v>97.933500000000066</v>
      </c>
      <c r="K402" s="204">
        <f t="shared" si="102"/>
        <v>52.173388810772103</v>
      </c>
      <c r="L402" s="236">
        <f t="shared" si="103"/>
        <v>11.005933602952148</v>
      </c>
      <c r="M402" s="204">
        <f t="shared" si="104"/>
        <v>34174.637584831471</v>
      </c>
      <c r="Z402" s="229" t="str">
        <f t="shared" si="105"/>
        <v>152/4,5</v>
      </c>
    </row>
    <row r="403" spans="1:26" x14ac:dyDescent="0.2">
      <c r="A403" s="230" t="s">
        <v>663</v>
      </c>
      <c r="B403" s="157">
        <f t="shared" ref="B403:B417" si="108">$B$402</f>
        <v>152</v>
      </c>
      <c r="C403" s="169">
        <v>5</v>
      </c>
      <c r="D403" s="231">
        <v>18.100000000000001</v>
      </c>
      <c r="E403" s="171">
        <f>(PI()/4*(B402^2-(B402-2*C403)^2))*10^-3</f>
        <v>2.3090706003884982</v>
      </c>
      <c r="F403" s="172"/>
      <c r="G403" s="172">
        <f t="shared" si="98"/>
        <v>1.4700000000000002</v>
      </c>
      <c r="H403" s="232">
        <f t="shared" si="99"/>
        <v>6.2443041711005955</v>
      </c>
      <c r="I403" s="173">
        <f t="shared" si="100"/>
        <v>82.161896988165722</v>
      </c>
      <c r="J403" s="173">
        <f t="shared" si="101"/>
        <v>108.08666666666666</v>
      </c>
      <c r="K403" s="206">
        <f t="shared" si="102"/>
        <v>52.002403790594137</v>
      </c>
      <c r="L403" s="232">
        <f t="shared" si="103"/>
        <v>12.063841892693869</v>
      </c>
      <c r="M403" s="206">
        <f t="shared" si="104"/>
        <v>33943.337825710922</v>
      </c>
      <c r="Z403" s="229" t="str">
        <f t="shared" si="105"/>
        <v>152/5,0</v>
      </c>
    </row>
    <row r="404" spans="1:26" x14ac:dyDescent="0.2">
      <c r="A404" s="230" t="s">
        <v>664</v>
      </c>
      <c r="B404" s="157">
        <f t="shared" si="108"/>
        <v>152</v>
      </c>
      <c r="C404" s="169">
        <v>5.6</v>
      </c>
      <c r="D404" s="231">
        <v>20.2</v>
      </c>
      <c r="E404" s="171">
        <f>(PI()/4*(B403^2-(B403-2*C404)^2))*10^-3</f>
        <v>2.5756033211190532</v>
      </c>
      <c r="F404" s="172"/>
      <c r="G404" s="172">
        <f t="shared" si="98"/>
        <v>1.6396799999999983</v>
      </c>
      <c r="H404" s="232">
        <f t="shared" si="99"/>
        <v>6.9104467346952667</v>
      </c>
      <c r="I404" s="173">
        <f t="shared" si="100"/>
        <v>90.926930719674573</v>
      </c>
      <c r="J404" s="173">
        <f t="shared" si="101"/>
        <v>120.08311466666666</v>
      </c>
      <c r="K404" s="206">
        <f t="shared" si="102"/>
        <v>51.79806946209483</v>
      </c>
      <c r="L404" s="232">
        <f t="shared" si="103"/>
        <v>13.292253870008389</v>
      </c>
      <c r="M404" s="206">
        <f t="shared" si="104"/>
        <v>33666.814840341947</v>
      </c>
      <c r="Z404" s="229" t="str">
        <f t="shared" si="105"/>
        <v>152/5,6</v>
      </c>
    </row>
    <row r="405" spans="1:26" x14ac:dyDescent="0.2">
      <c r="A405" s="230" t="s">
        <v>665</v>
      </c>
      <c r="B405" s="157">
        <f t="shared" si="108"/>
        <v>152</v>
      </c>
      <c r="C405" s="169">
        <v>6.3</v>
      </c>
      <c r="D405" s="231">
        <v>22.6</v>
      </c>
      <c r="E405" s="171">
        <f>(PI()/4*(B404^2-(B404-2*C405)^2))*10^-3</f>
        <v>2.8836993126566068</v>
      </c>
      <c r="F405" s="172"/>
      <c r="G405" s="172">
        <f t="shared" si="98"/>
        <v>1.83582</v>
      </c>
      <c r="H405" s="232">
        <f t="shared" si="99"/>
        <v>7.6663795059321238</v>
      </c>
      <c r="I405" s="173">
        <f t="shared" si="100"/>
        <v>100.87341455173848</v>
      </c>
      <c r="J405" s="173">
        <f t="shared" si="101"/>
        <v>133.822836</v>
      </c>
      <c r="K405" s="206">
        <f t="shared" si="102"/>
        <v>51.560862095197749</v>
      </c>
      <c r="L405" s="232">
        <f t="shared" si="103"/>
        <v>14.669828948301269</v>
      </c>
      <c r="M405" s="206">
        <f t="shared" si="104"/>
        <v>33345.634115402194</v>
      </c>
      <c r="Z405" s="229" t="str">
        <f t="shared" si="105"/>
        <v>152/6,3</v>
      </c>
    </row>
    <row r="406" spans="1:26" x14ac:dyDescent="0.2">
      <c r="A406" s="230" t="s">
        <v>666</v>
      </c>
      <c r="B406" s="157">
        <f t="shared" si="108"/>
        <v>152</v>
      </c>
      <c r="C406" s="169">
        <v>7</v>
      </c>
      <c r="D406" s="231">
        <v>25</v>
      </c>
      <c r="E406" s="171">
        <f>(PI()/4*(B405^2-(B405-2*C406)^2))*10^-3</f>
        <v>3.1887165433936402</v>
      </c>
      <c r="F406" s="172"/>
      <c r="G406" s="172">
        <f t="shared" si="98"/>
        <v>2.0300000000000002</v>
      </c>
      <c r="H406" s="232">
        <f t="shared" si="99"/>
        <v>8.3998765544346963</v>
      </c>
      <c r="I406" s="173">
        <f t="shared" si="100"/>
        <v>110.52469150571969</v>
      </c>
      <c r="J406" s="173">
        <f t="shared" si="101"/>
        <v>147.2893333333333</v>
      </c>
      <c r="K406" s="206">
        <f t="shared" si="102"/>
        <v>51.324945202113952</v>
      </c>
      <c r="L406" s="232">
        <f t="shared" si="103"/>
        <v>15.988817388328018</v>
      </c>
      <c r="M406" s="206">
        <f t="shared" si="104"/>
        <v>33025.9927708627</v>
      </c>
      <c r="Z406" s="229" t="str">
        <f t="shared" si="105"/>
        <v>152/7,0</v>
      </c>
    </row>
    <row r="407" spans="1:26" x14ac:dyDescent="0.2">
      <c r="A407" s="230" t="s">
        <v>667</v>
      </c>
      <c r="B407" s="157">
        <f t="shared" si="108"/>
        <v>152</v>
      </c>
      <c r="C407" s="169">
        <v>8</v>
      </c>
      <c r="D407" s="231">
        <v>28.4</v>
      </c>
      <c r="E407" s="171">
        <f>(PI()/4*(B406^2-(B406-2*C407)^2))*10^-3</f>
        <v>3.6191147369354417</v>
      </c>
      <c r="F407" s="172"/>
      <c r="G407" s="172">
        <f t="shared" si="98"/>
        <v>2.3039999999999998</v>
      </c>
      <c r="H407" s="232">
        <f t="shared" si="99"/>
        <v>9.4096983160321486</v>
      </c>
      <c r="I407" s="173">
        <f t="shared" si="100"/>
        <v>123.81181994779142</v>
      </c>
      <c r="J407" s="173">
        <f t="shared" si="101"/>
        <v>166.05866666666662</v>
      </c>
      <c r="K407" s="206">
        <f t="shared" si="102"/>
        <v>50.990195135927848</v>
      </c>
      <c r="L407" s="232">
        <f t="shared" si="103"/>
        <v>17.774043912258939</v>
      </c>
      <c r="M407" s="206">
        <f t="shared" si="104"/>
        <v>32572.032632418974</v>
      </c>
      <c r="Z407" s="229" t="str">
        <f t="shared" si="105"/>
        <v>152/8,0</v>
      </c>
    </row>
    <row r="408" spans="1:26" x14ac:dyDescent="0.2">
      <c r="A408" s="230" t="s">
        <v>668</v>
      </c>
      <c r="B408" s="157">
        <f t="shared" si="108"/>
        <v>152</v>
      </c>
      <c r="C408" s="169">
        <v>9</v>
      </c>
      <c r="D408" s="231">
        <v>31.7</v>
      </c>
      <c r="E408" s="171">
        <f>(PI()/4*(B406^2-(B406-2*C408)^2))*10^-3</f>
        <v>4.0432297451700636</v>
      </c>
      <c r="F408" s="172"/>
      <c r="G408" s="172">
        <f t="shared" si="98"/>
        <v>2.5739999999999998</v>
      </c>
      <c r="H408" s="232">
        <f t="shared" si="99"/>
        <v>10.375938333542676</v>
      </c>
      <c r="I408" s="173">
        <f t="shared" si="100"/>
        <v>136.52550438871941</v>
      </c>
      <c r="J408" s="173">
        <f t="shared" si="101"/>
        <v>184.28400000000005</v>
      </c>
      <c r="K408" s="206">
        <f t="shared" si="102"/>
        <v>50.658168146904011</v>
      </c>
      <c r="L408" s="232">
        <f t="shared" si="103"/>
        <v>19.446119610912032</v>
      </c>
      <c r="M408" s="206">
        <f t="shared" si="104"/>
        <v>32121.214086628839</v>
      </c>
      <c r="Z408" s="229" t="str">
        <f t="shared" si="105"/>
        <v>152/9,0</v>
      </c>
    </row>
    <row r="409" spans="1:26" x14ac:dyDescent="0.2">
      <c r="A409" s="230" t="s">
        <v>669</v>
      </c>
      <c r="B409" s="157">
        <f t="shared" si="108"/>
        <v>152</v>
      </c>
      <c r="C409" s="169">
        <v>10</v>
      </c>
      <c r="D409" s="231">
        <v>35</v>
      </c>
      <c r="E409" s="171">
        <f>(PI()/4*(B407^2-(B407-2*C409)^2))*10^-3</f>
        <v>4.4610615680975059</v>
      </c>
      <c r="F409" s="172"/>
      <c r="G409" s="172">
        <f t="shared" si="98"/>
        <v>2.84</v>
      </c>
      <c r="H409" s="232">
        <f t="shared" si="99"/>
        <v>11.299868951990982</v>
      </c>
      <c r="I409" s="173">
        <f t="shared" si="100"/>
        <v>148.68248621040766</v>
      </c>
      <c r="J409" s="173">
        <f t="shared" si="101"/>
        <v>201.97333333333333</v>
      </c>
      <c r="K409" s="206">
        <f t="shared" si="102"/>
        <v>50.328918128646478</v>
      </c>
      <c r="L409" s="232">
        <f t="shared" si="103"/>
        <v>21.008723774991399</v>
      </c>
      <c r="M409" s="206">
        <f t="shared" si="104"/>
        <v>31673.537133492293</v>
      </c>
      <c r="Z409" s="229" t="str">
        <f t="shared" si="105"/>
        <v>152/10,0</v>
      </c>
    </row>
    <row r="410" spans="1:26" x14ac:dyDescent="0.2">
      <c r="A410" s="230" t="s">
        <v>670</v>
      </c>
      <c r="B410" s="157">
        <f t="shared" si="108"/>
        <v>152</v>
      </c>
      <c r="C410" s="169">
        <v>11</v>
      </c>
      <c r="D410" s="231">
        <v>38.200000000000003</v>
      </c>
      <c r="E410" s="171">
        <f>(PI()/4*(B409^2-(B409-2*C410)^2))*10^-3</f>
        <v>4.8726102057177698</v>
      </c>
      <c r="F410" s="172"/>
      <c r="G410" s="172">
        <f t="shared" si="98"/>
        <v>3.1020000000000003</v>
      </c>
      <c r="H410" s="232">
        <f t="shared" si="99"/>
        <v>12.182743666845852</v>
      </c>
      <c r="I410" s="173">
        <f t="shared" si="100"/>
        <v>160.29925877428752</v>
      </c>
      <c r="J410" s="173">
        <f t="shared" si="101"/>
        <v>219.13466666666676</v>
      </c>
      <c r="K410" s="206">
        <f t="shared" si="102"/>
        <v>50.002499937503124</v>
      </c>
      <c r="L410" s="232">
        <f t="shared" si="103"/>
        <v>22.465465877438106</v>
      </c>
      <c r="M410" s="206">
        <f t="shared" si="104"/>
        <v>31229.001773009339</v>
      </c>
      <c r="Z410" s="229" t="str">
        <f t="shared" si="105"/>
        <v>152/11,0</v>
      </c>
    </row>
    <row r="411" spans="1:26" x14ac:dyDescent="0.2">
      <c r="A411" s="230" t="s">
        <v>671</v>
      </c>
      <c r="B411" s="157">
        <f t="shared" si="108"/>
        <v>152</v>
      </c>
      <c r="C411" s="169">
        <v>12.5</v>
      </c>
      <c r="D411" s="231">
        <v>43</v>
      </c>
      <c r="E411" s="171">
        <f>(PI()/4*(B410^2-(B410-2*C411)^2))*10^-3</f>
        <v>5.4781521896972016</v>
      </c>
      <c r="F411" s="172"/>
      <c r="G411" s="172">
        <f t="shared" si="98"/>
        <v>3.4874999999999998</v>
      </c>
      <c r="H411" s="232">
        <f t="shared" si="99"/>
        <v>13.432771553649394</v>
      </c>
      <c r="I411" s="173">
        <f t="shared" si="100"/>
        <v>176.74699412696575</v>
      </c>
      <c r="J411" s="173">
        <f t="shared" si="101"/>
        <v>243.90416666666673</v>
      </c>
      <c r="K411" s="206">
        <f t="shared" si="102"/>
        <v>49.518304696344359</v>
      </c>
      <c r="L411" s="232">
        <f t="shared" si="103"/>
        <v>24.45981324895217</v>
      </c>
      <c r="M411" s="206">
        <f t="shared" si="104"/>
        <v>30568.089218510384</v>
      </c>
      <c r="Z411" s="229" t="str">
        <f t="shared" si="105"/>
        <v>152/12,5</v>
      </c>
    </row>
    <row r="412" spans="1:26" x14ac:dyDescent="0.2">
      <c r="A412" s="230" t="s">
        <v>672</v>
      </c>
      <c r="B412" s="157">
        <f t="shared" si="108"/>
        <v>152</v>
      </c>
      <c r="C412" s="169">
        <v>14</v>
      </c>
      <c r="D412" s="231">
        <v>47.6</v>
      </c>
      <c r="E412" s="171">
        <f>(PI()/4*(B411^2-(B411-2*C412)^2))*10^-3</f>
        <v>6.0695570067354803</v>
      </c>
      <c r="F412" s="172"/>
      <c r="G412" s="172">
        <f t="shared" si="98"/>
        <v>3.8639999999999999</v>
      </c>
      <c r="H412" s="232">
        <f t="shared" si="99"/>
        <v>14.59728460119883</v>
      </c>
      <c r="I412" s="173">
        <f t="shared" si="100"/>
        <v>192.06953422630039</v>
      </c>
      <c r="J412" s="173">
        <f t="shared" si="101"/>
        <v>267.53066666666678</v>
      </c>
      <c r="K412" s="206">
        <f t="shared" si="102"/>
        <v>49.040799340956916</v>
      </c>
      <c r="L412" s="232">
        <f t="shared" si="103"/>
        <v>26.235580299021919</v>
      </c>
      <c r="M412" s="206">
        <f t="shared" si="104"/>
        <v>29914.245247482009</v>
      </c>
      <c r="Z412" s="229" t="str">
        <f t="shared" si="105"/>
        <v>152/14,0</v>
      </c>
    </row>
    <row r="413" spans="1:26" x14ac:dyDescent="0.2">
      <c r="A413" s="230" t="s">
        <v>673</v>
      </c>
      <c r="B413" s="157">
        <f t="shared" si="108"/>
        <v>152</v>
      </c>
      <c r="C413" s="169">
        <v>16</v>
      </c>
      <c r="D413" s="231">
        <v>53.7</v>
      </c>
      <c r="E413" s="171">
        <f>(PI()/4*(B412^2-(B412-2*C413)^2))*10^-3</f>
        <v>6.8361056142113901</v>
      </c>
      <c r="F413" s="172"/>
      <c r="G413" s="172">
        <f t="shared" si="98"/>
        <v>4.3520000000000003</v>
      </c>
      <c r="H413" s="232">
        <f t="shared" si="99"/>
        <v>16.023831559711496</v>
      </c>
      <c r="I413" s="173">
        <f t="shared" si="100"/>
        <v>210.83988894357233</v>
      </c>
      <c r="J413" s="173">
        <f t="shared" si="101"/>
        <v>297.30133333333333</v>
      </c>
      <c r="K413" s="206">
        <f t="shared" si="102"/>
        <v>48.414873747640812</v>
      </c>
      <c r="L413" s="232">
        <f t="shared" si="103"/>
        <v>28.282767901154152</v>
      </c>
      <c r="M413" s="206">
        <f t="shared" si="104"/>
        <v>29053.448860398406</v>
      </c>
      <c r="Z413" s="229" t="str">
        <f t="shared" si="105"/>
        <v>152/16,0</v>
      </c>
    </row>
    <row r="414" spans="1:26" x14ac:dyDescent="0.2">
      <c r="A414" s="230" t="s">
        <v>674</v>
      </c>
      <c r="B414" s="157">
        <f t="shared" si="108"/>
        <v>152</v>
      </c>
      <c r="C414" s="169">
        <v>18</v>
      </c>
      <c r="D414" s="231">
        <v>59.5</v>
      </c>
      <c r="E414" s="171">
        <f>(PI()/4*(B409^2-(B409-2*C414)^2))*10^-3</f>
        <v>7.5775214804585813</v>
      </c>
      <c r="F414" s="172"/>
      <c r="G414" s="172">
        <f t="shared" si="98"/>
        <v>4.8239999999999998</v>
      </c>
      <c r="H414" s="232">
        <f t="shared" si="99"/>
        <v>17.314636582847854</v>
      </c>
      <c r="I414" s="173">
        <f t="shared" si="100"/>
        <v>227.8241655637876</v>
      </c>
      <c r="J414" s="173">
        <f t="shared" si="101"/>
        <v>325.15199999999993</v>
      </c>
      <c r="K414" s="206">
        <f t="shared" si="102"/>
        <v>47.80167361086847</v>
      </c>
      <c r="L414" s="232">
        <f t="shared" si="103"/>
        <v>29.987343329304792</v>
      </c>
      <c r="M414" s="206">
        <f t="shared" si="104"/>
        <v>28205.218843929164</v>
      </c>
      <c r="Z414" s="229" t="str">
        <f t="shared" si="105"/>
        <v>152/18,0</v>
      </c>
    </row>
    <row r="415" spans="1:26" x14ac:dyDescent="0.2">
      <c r="A415" s="230" t="s">
        <v>675</v>
      </c>
      <c r="B415" s="157">
        <f t="shared" si="108"/>
        <v>152</v>
      </c>
      <c r="C415" s="169">
        <v>20</v>
      </c>
      <c r="D415" s="231">
        <v>65.099999999999994</v>
      </c>
      <c r="E415" s="171">
        <f>(PI()/4*(B410^2-(B410-2*C415)^2))*10^-3</f>
        <v>8.2938046054770531</v>
      </c>
      <c r="F415" s="172"/>
      <c r="G415" s="172">
        <f t="shared" si="98"/>
        <v>5.2799999999999994</v>
      </c>
      <c r="H415" s="232">
        <f t="shared" si="99"/>
        <v>18.478596661002875</v>
      </c>
      <c r="I415" s="173">
        <f t="shared" si="100"/>
        <v>243.13942975003786</v>
      </c>
      <c r="J415" s="173">
        <f t="shared" si="101"/>
        <v>351.14666666666665</v>
      </c>
      <c r="K415" s="206">
        <f t="shared" si="102"/>
        <v>47.201694884823787</v>
      </c>
      <c r="L415" s="232">
        <f t="shared" si="103"/>
        <v>31.374153274424092</v>
      </c>
      <c r="M415" s="206">
        <f t="shared" si="104"/>
        <v>27369.555198074278</v>
      </c>
      <c r="Z415" s="229" t="str">
        <f t="shared" si="105"/>
        <v>152/20,0</v>
      </c>
    </row>
    <row r="416" spans="1:26" x14ac:dyDescent="0.2">
      <c r="A416" s="230" t="s">
        <v>676</v>
      </c>
      <c r="B416" s="157">
        <f t="shared" si="108"/>
        <v>152</v>
      </c>
      <c r="C416" s="169">
        <v>22</v>
      </c>
      <c r="D416" s="231">
        <v>70.5</v>
      </c>
      <c r="E416" s="171">
        <f>(PI()/4*(B411^2-(B411-2*C416)^2))*10^-3</f>
        <v>8.984954989266809</v>
      </c>
      <c r="F416" s="172"/>
      <c r="G416" s="172">
        <f t="shared" si="98"/>
        <v>5.7200000000000006</v>
      </c>
      <c r="H416" s="232">
        <f t="shared" si="99"/>
        <v>19.524307191676773</v>
      </c>
      <c r="I416" s="173">
        <f t="shared" si="100"/>
        <v>256.89877883785232</v>
      </c>
      <c r="J416" s="173">
        <f t="shared" si="101"/>
        <v>375.34933333333339</v>
      </c>
      <c r="K416" s="206">
        <f t="shared" si="102"/>
        <v>46.615448083226653</v>
      </c>
      <c r="L416" s="232">
        <f t="shared" si="103"/>
        <v>32.467016630623647</v>
      </c>
      <c r="M416" s="206">
        <f t="shared" si="104"/>
        <v>26546.457922833753</v>
      </c>
      <c r="Z416" s="229" t="str">
        <f t="shared" si="105"/>
        <v>152/22,0</v>
      </c>
    </row>
    <row r="417" spans="1:26" x14ac:dyDescent="0.2">
      <c r="A417" s="230" t="s">
        <v>677</v>
      </c>
      <c r="B417" s="157">
        <f t="shared" si="108"/>
        <v>152</v>
      </c>
      <c r="C417" s="169">
        <v>25</v>
      </c>
      <c r="D417" s="231">
        <v>78.3</v>
      </c>
      <c r="E417" s="171">
        <f>(PI()/4*(B412^2-(B412-2*C417)^2))*10^-3</f>
        <v>9.9745566751475927</v>
      </c>
      <c r="F417" s="172"/>
      <c r="G417" s="172">
        <f t="shared" si="98"/>
        <v>6.35</v>
      </c>
      <c r="H417" s="232">
        <f t="shared" si="99"/>
        <v>20.889215316927846</v>
      </c>
      <c r="I417" s="173">
        <f t="shared" si="100"/>
        <v>274.85809627536639</v>
      </c>
      <c r="J417" s="173">
        <f t="shared" si="101"/>
        <v>408.43333333333339</v>
      </c>
      <c r="K417" s="206">
        <f t="shared" si="102"/>
        <v>45.762976301809744</v>
      </c>
      <c r="L417" s="232">
        <f t="shared" si="103"/>
        <v>33.604790009718506</v>
      </c>
      <c r="M417" s="206">
        <f t="shared" si="104"/>
        <v>25335.373954874885</v>
      </c>
      <c r="Z417" s="229" t="str">
        <f t="shared" si="105"/>
        <v>152/25,0</v>
      </c>
    </row>
    <row r="418" spans="1:26" x14ac:dyDescent="0.2">
      <c r="A418" s="234" t="s">
        <v>678</v>
      </c>
      <c r="B418" s="149">
        <v>159</v>
      </c>
      <c r="C418" s="195">
        <v>4.5</v>
      </c>
      <c r="D418" s="235">
        <v>17.100000000000001</v>
      </c>
      <c r="E418" s="197">
        <f>(PI()/4*(B418^2-(B418-2*C418)^2))*10^-3</f>
        <v>2.1841922924083037</v>
      </c>
      <c r="F418" s="198"/>
      <c r="G418" s="198">
        <f t="shared" si="98"/>
        <v>1.3905000000000001</v>
      </c>
      <c r="H418" s="236">
        <f t="shared" si="99"/>
        <v>6.5226807452225719</v>
      </c>
      <c r="I418" s="199">
        <f t="shared" si="100"/>
        <v>82.046298682044949</v>
      </c>
      <c r="J418" s="199">
        <f t="shared" si="101"/>
        <v>107.44650000000001</v>
      </c>
      <c r="K418" s="204">
        <f t="shared" si="102"/>
        <v>54.647163695840611</v>
      </c>
      <c r="L418" s="236">
        <f t="shared" si="103"/>
        <v>12.665408620258274</v>
      </c>
      <c r="M418" s="204">
        <f t="shared" si="104"/>
        <v>37495.301019675877</v>
      </c>
      <c r="Z418" s="229" t="str">
        <f t="shared" si="105"/>
        <v>159/4,5</v>
      </c>
    </row>
    <row r="419" spans="1:26" x14ac:dyDescent="0.2">
      <c r="A419" s="230" t="s">
        <v>679</v>
      </c>
      <c r="B419" s="157">
        <f t="shared" ref="B419:B434" si="109">$B$418</f>
        <v>159</v>
      </c>
      <c r="C419" s="169">
        <v>5</v>
      </c>
      <c r="D419" s="231">
        <v>19</v>
      </c>
      <c r="E419" s="171">
        <f>(PI()/4*(B418^2-(B418-2*C419)^2))*10^-3</f>
        <v>2.4190263432641408</v>
      </c>
      <c r="F419" s="172"/>
      <c r="G419" s="172">
        <f t="shared" si="98"/>
        <v>1.54</v>
      </c>
      <c r="H419" s="232">
        <f t="shared" si="99"/>
        <v>7.1787630519292458</v>
      </c>
      <c r="I419" s="173">
        <f t="shared" si="100"/>
        <v>90.298906313575429</v>
      </c>
      <c r="J419" s="173">
        <f t="shared" si="101"/>
        <v>118.62166666666666</v>
      </c>
      <c r="K419" s="206">
        <f t="shared" si="102"/>
        <v>54.475912108013389</v>
      </c>
      <c r="L419" s="232">
        <f t="shared" si="103"/>
        <v>13.891388095212676</v>
      </c>
      <c r="M419" s="206">
        <f t="shared" si="104"/>
        <v>37253.005686267767</v>
      </c>
      <c r="Z419" s="229" t="str">
        <f t="shared" si="105"/>
        <v>159/5,0</v>
      </c>
    </row>
    <row r="420" spans="1:26" x14ac:dyDescent="0.2">
      <c r="A420" s="230" t="s">
        <v>680</v>
      </c>
      <c r="B420" s="157">
        <f t="shared" si="109"/>
        <v>159</v>
      </c>
      <c r="C420" s="169">
        <v>5.6</v>
      </c>
      <c r="D420" s="231">
        <v>21.2</v>
      </c>
      <c r="E420" s="171">
        <f>(PI()/4*(B419^2-(B419-2*C420)^2))*10^-3</f>
        <v>2.6987537531397732</v>
      </c>
      <c r="F420" s="172"/>
      <c r="G420" s="172">
        <f t="shared" si="98"/>
        <v>1.7180799999999983</v>
      </c>
      <c r="H420" s="232">
        <f t="shared" si="99"/>
        <v>7.9488148481165277</v>
      </c>
      <c r="I420" s="173">
        <f t="shared" si="100"/>
        <v>99.985092429138717</v>
      </c>
      <c r="J420" s="173">
        <f t="shared" si="101"/>
        <v>131.83527466666666</v>
      </c>
      <c r="K420" s="206">
        <f t="shared" si="102"/>
        <v>54.271217049187307</v>
      </c>
      <c r="L420" s="232">
        <f t="shared" si="103"/>
        <v>15.317300144707026</v>
      </c>
      <c r="M420" s="206">
        <f t="shared" si="104"/>
        <v>36963.288011753721</v>
      </c>
      <c r="Z420" s="229" t="str">
        <f t="shared" si="105"/>
        <v>159/5,6</v>
      </c>
    </row>
    <row r="421" spans="1:26" x14ac:dyDescent="0.2">
      <c r="A421" s="230" t="s">
        <v>681</v>
      </c>
      <c r="B421" s="157">
        <f t="shared" si="109"/>
        <v>159</v>
      </c>
      <c r="C421" s="169">
        <v>6.3</v>
      </c>
      <c r="D421" s="231">
        <v>23.7</v>
      </c>
      <c r="E421" s="171">
        <f>(PI()/4*(B420^2-(B420-2*C421)^2))*10^-3</f>
        <v>3.0222435486799144</v>
      </c>
      <c r="F421" s="172"/>
      <c r="G421" s="172">
        <f t="shared" si="98"/>
        <v>1.9240199999999985</v>
      </c>
      <c r="H421" s="232">
        <f t="shared" si="99"/>
        <v>8.8238102652057258</v>
      </c>
      <c r="I421" s="173">
        <f t="shared" si="100"/>
        <v>110.99132409063807</v>
      </c>
      <c r="J421" s="173">
        <f t="shared" si="101"/>
        <v>146.98227599999998</v>
      </c>
      <c r="K421" s="206">
        <f t="shared" si="102"/>
        <v>54.03353125606359</v>
      </c>
      <c r="L421" s="232">
        <f t="shared" si="103"/>
        <v>16.919575189186862</v>
      </c>
      <c r="M421" s="206">
        <f t="shared" si="104"/>
        <v>36626.71348281137</v>
      </c>
      <c r="Z421" s="229" t="str">
        <f t="shared" si="105"/>
        <v>159/6,3</v>
      </c>
    </row>
    <row r="422" spans="1:26" x14ac:dyDescent="0.2">
      <c r="A422" s="230" t="s">
        <v>682</v>
      </c>
      <c r="B422" s="157">
        <f t="shared" si="109"/>
        <v>159</v>
      </c>
      <c r="C422" s="169">
        <v>7</v>
      </c>
      <c r="D422" s="231">
        <v>26.2</v>
      </c>
      <c r="E422" s="171">
        <f>(PI()/4*(B421^2-(B421-2*C422)^2))*10^-3</f>
        <v>3.3426545834195398</v>
      </c>
      <c r="F422" s="172"/>
      <c r="G422" s="172">
        <f t="shared" si="98"/>
        <v>2.1280000000000001</v>
      </c>
      <c r="H422" s="232">
        <f t="shared" si="99"/>
        <v>9.6740601962390755</v>
      </c>
      <c r="I422" s="173">
        <f t="shared" si="100"/>
        <v>121.68629177659216</v>
      </c>
      <c r="J422" s="173">
        <f t="shared" si="101"/>
        <v>161.84233333333333</v>
      </c>
      <c r="K422" s="206">
        <f t="shared" si="102"/>
        <v>53.797072411052255</v>
      </c>
      <c r="L422" s="232">
        <f t="shared" si="103"/>
        <v>18.457171552341837</v>
      </c>
      <c r="M422" s="206">
        <f t="shared" si="104"/>
        <v>36291.678334269287</v>
      </c>
      <c r="Z422" s="229" t="str">
        <f t="shared" si="105"/>
        <v>159/7,0</v>
      </c>
    </row>
    <row r="423" spans="1:26" x14ac:dyDescent="0.2">
      <c r="A423" s="230" t="s">
        <v>683</v>
      </c>
      <c r="B423" s="157">
        <f t="shared" si="109"/>
        <v>159</v>
      </c>
      <c r="C423" s="169">
        <v>8</v>
      </c>
      <c r="D423" s="231">
        <v>29.8</v>
      </c>
      <c r="E423" s="171">
        <f>(PI()/4*(B422^2-(B422-2*C423)^2))*10^-3</f>
        <v>3.7950439255364699</v>
      </c>
      <c r="F423" s="172"/>
      <c r="G423" s="172">
        <f t="shared" si="98"/>
        <v>2.4159999999999999</v>
      </c>
      <c r="H423" s="232">
        <f t="shared" si="99"/>
        <v>10.846709919673923</v>
      </c>
      <c r="I423" s="173">
        <f t="shared" si="100"/>
        <v>136.436602763194</v>
      </c>
      <c r="J423" s="173">
        <f t="shared" si="101"/>
        <v>182.57866666666663</v>
      </c>
      <c r="K423" s="206">
        <f t="shared" si="102"/>
        <v>53.461434698294433</v>
      </c>
      <c r="L423" s="232">
        <f t="shared" si="103"/>
        <v>20.544261444134772</v>
      </c>
      <c r="M423" s="206">
        <f t="shared" si="104"/>
        <v>35815.727047250439</v>
      </c>
      <c r="Z423" s="229" t="str">
        <f t="shared" si="105"/>
        <v>159/8,0</v>
      </c>
    </row>
    <row r="424" spans="1:26" x14ac:dyDescent="0.2">
      <c r="A424" s="230" t="s">
        <v>684</v>
      </c>
      <c r="B424" s="157">
        <f t="shared" si="109"/>
        <v>159</v>
      </c>
      <c r="C424" s="169">
        <v>9</v>
      </c>
      <c r="D424" s="231">
        <v>33.299999999999997</v>
      </c>
      <c r="E424" s="171">
        <f>(PI()/4*(B422^2-(B422-2*C424)^2))*10^-3</f>
        <v>4.2411500823462216</v>
      </c>
      <c r="F424" s="172"/>
      <c r="G424" s="172">
        <f t="shared" si="98"/>
        <v>2.7000000000000006</v>
      </c>
      <c r="H424" s="232">
        <f t="shared" si="99"/>
        <v>11.971176251182502</v>
      </c>
      <c r="I424" s="173">
        <f t="shared" si="100"/>
        <v>150.58083334820759</v>
      </c>
      <c r="J424" s="173">
        <f t="shared" si="101"/>
        <v>202.74299999999994</v>
      </c>
      <c r="K424" s="206">
        <f t="shared" si="102"/>
        <v>53.128382245274508</v>
      </c>
      <c r="L424" s="232">
        <f t="shared" si="103"/>
        <v>22.506103031318389</v>
      </c>
      <c r="M424" s="206">
        <f t="shared" si="104"/>
        <v>35342.917352885175</v>
      </c>
      <c r="Z424" s="229" t="str">
        <f t="shared" si="105"/>
        <v>159/9,0</v>
      </c>
    </row>
    <row r="425" spans="1:26" x14ac:dyDescent="0.2">
      <c r="A425" s="230" t="s">
        <v>685</v>
      </c>
      <c r="B425" s="157">
        <f t="shared" si="109"/>
        <v>159</v>
      </c>
      <c r="C425" s="169">
        <v>10</v>
      </c>
      <c r="D425" s="231">
        <v>36.700000000000003</v>
      </c>
      <c r="E425" s="171">
        <f>(PI()/4*(B423^2-(B423-2*C425)^2))*10^-3</f>
        <v>4.6809730538487919</v>
      </c>
      <c r="F425" s="172"/>
      <c r="G425" s="172">
        <f t="shared" si="98"/>
        <v>2.98</v>
      </c>
      <c r="H425" s="232">
        <f t="shared" si="99"/>
        <v>13.048797509235238</v>
      </c>
      <c r="I425" s="173">
        <f t="shared" si="100"/>
        <v>164.13581772622942</v>
      </c>
      <c r="J425" s="173">
        <f t="shared" si="101"/>
        <v>222.34333333333331</v>
      </c>
      <c r="K425" s="206">
        <f t="shared" si="102"/>
        <v>52.797963975895883</v>
      </c>
      <c r="L425" s="232">
        <f t="shared" si="103"/>
        <v>24.346572535386883</v>
      </c>
      <c r="M425" s="206">
        <f t="shared" si="104"/>
        <v>34873.249251173496</v>
      </c>
      <c r="Z425" s="229" t="str">
        <f t="shared" si="105"/>
        <v>159/10,0</v>
      </c>
    </row>
    <row r="426" spans="1:26" x14ac:dyDescent="0.2">
      <c r="A426" s="230" t="s">
        <v>686</v>
      </c>
      <c r="B426" s="157">
        <f t="shared" si="109"/>
        <v>159</v>
      </c>
      <c r="C426" s="169">
        <v>11</v>
      </c>
      <c r="D426" s="231">
        <v>40.1</v>
      </c>
      <c r="E426" s="171">
        <f>(PI()/4*(B425^2-(B425-2*C426)^2))*10^-3</f>
        <v>5.1145128400441839</v>
      </c>
      <c r="F426" s="172"/>
      <c r="G426" s="172">
        <f t="shared" si="98"/>
        <v>3.2560000000000007</v>
      </c>
      <c r="H426" s="232">
        <f t="shared" si="99"/>
        <v>14.080893162746641</v>
      </c>
      <c r="I426" s="173">
        <f t="shared" si="100"/>
        <v>177.11815299052381</v>
      </c>
      <c r="J426" s="173">
        <f t="shared" si="101"/>
        <v>241.38766666666666</v>
      </c>
      <c r="K426" s="206">
        <f t="shared" si="102"/>
        <v>52.470229654538386</v>
      </c>
      <c r="L426" s="232">
        <f t="shared" si="103"/>
        <v>26.069476114390742</v>
      </c>
      <c r="M426" s="206">
        <f t="shared" si="104"/>
        <v>34406.722742115417</v>
      </c>
      <c r="Z426" s="229" t="str">
        <f t="shared" si="105"/>
        <v>159/11,0</v>
      </c>
    </row>
    <row r="427" spans="1:26" x14ac:dyDescent="0.2">
      <c r="A427" s="230" t="s">
        <v>687</v>
      </c>
      <c r="B427" s="157">
        <f t="shared" si="109"/>
        <v>159</v>
      </c>
      <c r="C427" s="169">
        <v>12.5</v>
      </c>
      <c r="D427" s="231">
        <v>45.2</v>
      </c>
      <c r="E427" s="171">
        <f>(PI()/4*(B426^2-(B426-2*C427)^2))*10^-3</f>
        <v>5.7530415468863083</v>
      </c>
      <c r="F427" s="172"/>
      <c r="G427" s="172">
        <f t="shared" si="98"/>
        <v>3.6624999999999996</v>
      </c>
      <c r="H427" s="232">
        <f t="shared" si="99"/>
        <v>15.546516085170207</v>
      </c>
      <c r="I427" s="173">
        <f t="shared" si="100"/>
        <v>195.55366144868188</v>
      </c>
      <c r="J427" s="173">
        <f t="shared" si="101"/>
        <v>268.92916666666662</v>
      </c>
      <c r="K427" s="206">
        <f t="shared" si="102"/>
        <v>51.983771506115254</v>
      </c>
      <c r="L427" s="232">
        <f t="shared" si="103"/>
        <v>28.441550526981587</v>
      </c>
      <c r="M427" s="206">
        <f t="shared" si="104"/>
        <v>33712.823464753768</v>
      </c>
      <c r="Z427" s="229" t="str">
        <f t="shared" si="105"/>
        <v>159/12,5</v>
      </c>
    </row>
    <row r="428" spans="1:26" x14ac:dyDescent="0.2">
      <c r="A428" s="230" t="s">
        <v>688</v>
      </c>
      <c r="B428" s="157">
        <f t="shared" si="109"/>
        <v>159</v>
      </c>
      <c r="C428" s="169">
        <v>14</v>
      </c>
      <c r="D428" s="231">
        <v>50.1</v>
      </c>
      <c r="E428" s="171">
        <f>(PI()/4*(B427^2-(B427-2*C428)^2))*10^-3</f>
        <v>6.3774330867872804</v>
      </c>
      <c r="F428" s="172"/>
      <c r="G428" s="172">
        <f t="shared" ref="G428:G491" si="110">2*E428/PI()</f>
        <v>4.0600000000000005</v>
      </c>
      <c r="H428" s="232">
        <f t="shared" ref="H428:H491" si="111">((PI()/4)*((B428/2)^4-(B428/2-C428)^4))*10^-6</f>
        <v>16.916938441839111</v>
      </c>
      <c r="I428" s="173">
        <f t="shared" ref="I428:I491" si="112">((PI()/(2*B428))*((B428/2)^4-(B428/2-C428)^4))*10^-3</f>
        <v>212.79167851369951</v>
      </c>
      <c r="J428" s="173">
        <f t="shared" ref="J428:J491" si="113">(B428^3/6*(1-(1-2*C428/B428)^3))*10^-3</f>
        <v>295.26466666666659</v>
      </c>
      <c r="K428" s="206">
        <f t="shared" ref="K428:K491" si="114">SQRT((H428*10^6)/(E428*10^3))</f>
        <v>51.503640648016329</v>
      </c>
      <c r="L428" s="232">
        <f t="shared" ref="L428:L491" si="115">(PI()*C428/(4*B428)*(B428-C428)^4)*10^-6</f>
        <v>30.569814377683763</v>
      </c>
      <c r="M428" s="206">
        <f t="shared" ref="M428:M491" si="116">PI()/2*(B428-C428)^2</f>
        <v>33025.9927708627</v>
      </c>
      <c r="Z428" s="229" t="str">
        <f t="shared" ref="Z428:Z491" si="117">A428</f>
        <v>159/14,0</v>
      </c>
    </row>
    <row r="429" spans="1:26" x14ac:dyDescent="0.2">
      <c r="A429" s="230" t="s">
        <v>689</v>
      </c>
      <c r="B429" s="157">
        <f t="shared" si="109"/>
        <v>159</v>
      </c>
      <c r="C429" s="169">
        <v>16</v>
      </c>
      <c r="D429" s="231">
        <v>56.4</v>
      </c>
      <c r="E429" s="171">
        <f>(PI()/4*(B428^2-(B428-2*C429)^2))*10^-3</f>
        <v>7.1879639914134472</v>
      </c>
      <c r="F429" s="172"/>
      <c r="G429" s="172">
        <f t="shared" si="110"/>
        <v>4.5760000000000005</v>
      </c>
      <c r="H429" s="232">
        <f t="shared" si="111"/>
        <v>18.603349305276925</v>
      </c>
      <c r="I429" s="173">
        <f t="shared" si="112"/>
        <v>234.00439377706826</v>
      </c>
      <c r="J429" s="173">
        <f t="shared" si="113"/>
        <v>328.54933333333327</v>
      </c>
      <c r="K429" s="206">
        <f t="shared" si="114"/>
        <v>50.873617917344937</v>
      </c>
      <c r="L429" s="232">
        <f t="shared" si="115"/>
        <v>33.048890911067829</v>
      </c>
      <c r="M429" s="206">
        <f t="shared" si="116"/>
        <v>32121.214086628839</v>
      </c>
      <c r="Z429" s="229" t="str">
        <f t="shared" si="117"/>
        <v>159/16,0</v>
      </c>
    </row>
    <row r="430" spans="1:26" x14ac:dyDescent="0.2">
      <c r="A430" s="230" t="s">
        <v>690</v>
      </c>
      <c r="B430" s="157">
        <f t="shared" si="109"/>
        <v>159</v>
      </c>
      <c r="C430" s="169">
        <v>18</v>
      </c>
      <c r="D430" s="231">
        <v>62.6</v>
      </c>
      <c r="E430" s="171">
        <f>(PI()/4*(B425^2-(B425-2*C430)^2))*10^-3</f>
        <v>7.9733621548108955</v>
      </c>
      <c r="F430" s="172"/>
      <c r="G430" s="172">
        <f t="shared" si="110"/>
        <v>5.0760000000000005</v>
      </c>
      <c r="H430" s="232">
        <f t="shared" si="111"/>
        <v>20.137722792244265</v>
      </c>
      <c r="I430" s="173">
        <f t="shared" si="112"/>
        <v>253.30468921061973</v>
      </c>
      <c r="J430" s="173">
        <f t="shared" si="113"/>
        <v>359.80199999999996</v>
      </c>
      <c r="K430" s="206">
        <f t="shared" si="114"/>
        <v>50.255596703252856</v>
      </c>
      <c r="L430" s="232">
        <f t="shared" si="115"/>
        <v>35.143233070709357</v>
      </c>
      <c r="M430" s="206">
        <f t="shared" si="116"/>
        <v>31229.001773009339</v>
      </c>
      <c r="Z430" s="229" t="str">
        <f t="shared" si="117"/>
        <v>159/18,0</v>
      </c>
    </row>
    <row r="431" spans="1:26" x14ac:dyDescent="0.2">
      <c r="A431" s="230" t="s">
        <v>691</v>
      </c>
      <c r="B431" s="157">
        <f t="shared" si="109"/>
        <v>159</v>
      </c>
      <c r="C431" s="169">
        <v>20</v>
      </c>
      <c r="D431" s="231">
        <v>68.599999999999994</v>
      </c>
      <c r="E431" s="171">
        <f>(PI()/4*(B426^2-(B426-2*C431)^2))*10^-3</f>
        <v>8.7336275769796252</v>
      </c>
      <c r="F431" s="172"/>
      <c r="G431" s="172">
        <f t="shared" si="110"/>
        <v>5.5600000000000005</v>
      </c>
      <c r="H431" s="232">
        <f t="shared" si="111"/>
        <v>21.529483680701894</v>
      </c>
      <c r="I431" s="173">
        <f t="shared" si="112"/>
        <v>270.81111548052706</v>
      </c>
      <c r="J431" s="173">
        <f t="shared" si="113"/>
        <v>389.08666666666659</v>
      </c>
      <c r="K431" s="206">
        <f t="shared" si="114"/>
        <v>49.650025176227246</v>
      </c>
      <c r="L431" s="232">
        <f t="shared" si="115"/>
        <v>36.879239244749122</v>
      </c>
      <c r="M431" s="206">
        <f t="shared" si="116"/>
        <v>30349.355830004195</v>
      </c>
      <c r="Z431" s="229" t="str">
        <f t="shared" si="117"/>
        <v>159/20,0</v>
      </c>
    </row>
    <row r="432" spans="1:26" x14ac:dyDescent="0.2">
      <c r="A432" s="230" t="s">
        <v>692</v>
      </c>
      <c r="B432" s="157">
        <f t="shared" si="109"/>
        <v>159</v>
      </c>
      <c r="C432" s="169">
        <v>22</v>
      </c>
      <c r="D432" s="231">
        <v>74.3</v>
      </c>
      <c r="E432" s="171">
        <f>(PI()/4*(B427^2-(B427-2*C432)^2))*10^-3</f>
        <v>9.4687602579196373</v>
      </c>
      <c r="F432" s="172"/>
      <c r="G432" s="172">
        <f t="shared" si="110"/>
        <v>6.0280000000000005</v>
      </c>
      <c r="H432" s="232">
        <f t="shared" si="111"/>
        <v>22.787755155715846</v>
      </c>
      <c r="I432" s="173">
        <f t="shared" si="112"/>
        <v>286.63842963164586</v>
      </c>
      <c r="J432" s="173">
        <f t="shared" si="113"/>
        <v>416.46733333333333</v>
      </c>
      <c r="K432" s="206">
        <f t="shared" si="114"/>
        <v>49.057364380895962</v>
      </c>
      <c r="L432" s="232">
        <f t="shared" si="115"/>
        <v>38.282272162708225</v>
      </c>
      <c r="M432" s="206">
        <f t="shared" si="116"/>
        <v>29482.276257613412</v>
      </c>
      <c r="Z432" s="229" t="str">
        <f t="shared" si="117"/>
        <v>159/22,0</v>
      </c>
    </row>
    <row r="433" spans="1:26" x14ac:dyDescent="0.2">
      <c r="A433" s="230" t="s">
        <v>693</v>
      </c>
      <c r="B433" s="157">
        <f t="shared" si="109"/>
        <v>159</v>
      </c>
      <c r="C433" s="169">
        <v>25</v>
      </c>
      <c r="D433" s="231">
        <v>82.6</v>
      </c>
      <c r="E433" s="171">
        <f>(PI()/4*(B428^2-(B428-2*C433)^2))*10^-3</f>
        <v>10.524335389525808</v>
      </c>
      <c r="F433" s="172"/>
      <c r="G433" s="172">
        <f t="shared" si="110"/>
        <v>6.7</v>
      </c>
      <c r="H433" s="232">
        <f t="shared" si="111"/>
        <v>24.444084484097374</v>
      </c>
      <c r="I433" s="173">
        <f t="shared" si="112"/>
        <v>307.4727608062563</v>
      </c>
      <c r="J433" s="173">
        <f t="shared" si="113"/>
        <v>454.10833333333329</v>
      </c>
      <c r="K433" s="206">
        <f t="shared" si="114"/>
        <v>48.193619909693439</v>
      </c>
      <c r="L433" s="232">
        <f t="shared" si="115"/>
        <v>39.815480311445917</v>
      </c>
      <c r="M433" s="206">
        <f t="shared" si="116"/>
        <v>28205.218843929164</v>
      </c>
      <c r="Z433" s="229" t="str">
        <f t="shared" si="117"/>
        <v>159/25,0</v>
      </c>
    </row>
    <row r="434" spans="1:26" x14ac:dyDescent="0.2">
      <c r="A434" s="230" t="s">
        <v>694</v>
      </c>
      <c r="B434" s="157">
        <f t="shared" si="109"/>
        <v>159</v>
      </c>
      <c r="C434" s="169">
        <v>28</v>
      </c>
      <c r="D434" s="231">
        <v>90.5</v>
      </c>
      <c r="E434" s="171">
        <f>(PI()/4*(B429^2-(B429-2*C434)^2))*10^-3</f>
        <v>11.523361853367362</v>
      </c>
      <c r="F434" s="172"/>
      <c r="G434" s="172">
        <f t="shared" si="110"/>
        <v>7.3360000000000003</v>
      </c>
      <c r="H434" s="232">
        <f t="shared" si="111"/>
        <v>25.848341057334661</v>
      </c>
      <c r="I434" s="173">
        <f t="shared" si="112"/>
        <v>325.13636550106492</v>
      </c>
      <c r="J434" s="173">
        <f t="shared" si="113"/>
        <v>487.82533333333333</v>
      </c>
      <c r="K434" s="206">
        <f t="shared" si="114"/>
        <v>47.361640596584067</v>
      </c>
      <c r="L434" s="232">
        <f t="shared" si="115"/>
        <v>40.73202212625548</v>
      </c>
      <c r="M434" s="206">
        <f t="shared" si="116"/>
        <v>26956.435764127218</v>
      </c>
      <c r="Z434" s="229" t="str">
        <f t="shared" si="117"/>
        <v>159/28,0</v>
      </c>
    </row>
    <row r="435" spans="1:26" x14ac:dyDescent="0.2">
      <c r="A435" s="234" t="s">
        <v>695</v>
      </c>
      <c r="B435" s="149">
        <v>168</v>
      </c>
      <c r="C435" s="195">
        <v>4.5</v>
      </c>
      <c r="D435" s="235">
        <v>18.100000000000001</v>
      </c>
      <c r="E435" s="197">
        <f>(PI()/4*(B435^2-(B435-2*C435)^2))*10^-3</f>
        <v>2.31142679487869</v>
      </c>
      <c r="F435" s="198"/>
      <c r="G435" s="198">
        <f t="shared" si="110"/>
        <v>1.4714999999999998</v>
      </c>
      <c r="H435" s="236">
        <f t="shared" si="111"/>
        <v>7.7295556662490199</v>
      </c>
      <c r="I435" s="199">
        <f t="shared" si="112"/>
        <v>92.01851983629787</v>
      </c>
      <c r="J435" s="199">
        <f t="shared" si="113"/>
        <v>120.32550000000003</v>
      </c>
      <c r="K435" s="204">
        <f t="shared" si="114"/>
        <v>57.827869578603703</v>
      </c>
      <c r="L435" s="236">
        <f t="shared" si="115"/>
        <v>15.033639830750332</v>
      </c>
      <c r="M435" s="204">
        <f t="shared" si="116"/>
        <v>41990.920106962876</v>
      </c>
      <c r="Z435" s="229" t="str">
        <f t="shared" si="117"/>
        <v>168/4,5</v>
      </c>
    </row>
    <row r="436" spans="1:26" x14ac:dyDescent="0.2">
      <c r="A436" s="230" t="s">
        <v>696</v>
      </c>
      <c r="B436" s="157">
        <f t="shared" ref="B436:B451" si="118">$B$435</f>
        <v>168</v>
      </c>
      <c r="C436" s="169">
        <v>5</v>
      </c>
      <c r="D436" s="231">
        <v>20.100000000000001</v>
      </c>
      <c r="E436" s="171">
        <f>(PI()/4*(B435^2-(B435-2*C436)^2))*10^-3</f>
        <v>2.5603980126756816</v>
      </c>
      <c r="F436" s="172"/>
      <c r="G436" s="172">
        <f t="shared" si="110"/>
        <v>1.6300000000000001</v>
      </c>
      <c r="H436" s="232">
        <f t="shared" si="111"/>
        <v>8.5114030936371332</v>
      </c>
      <c r="I436" s="173">
        <f t="shared" si="112"/>
        <v>101.32622730520399</v>
      </c>
      <c r="J436" s="173">
        <f t="shared" si="113"/>
        <v>132.88666666666668</v>
      </c>
      <c r="K436" s="206">
        <f t="shared" si="114"/>
        <v>57.656309281812341</v>
      </c>
      <c r="L436" s="232">
        <f t="shared" si="115"/>
        <v>16.500648827680308</v>
      </c>
      <c r="M436" s="206">
        <f t="shared" si="116"/>
        <v>41734.487606613606</v>
      </c>
      <c r="Z436" s="229" t="str">
        <f t="shared" si="117"/>
        <v>168/5,0</v>
      </c>
    </row>
    <row r="437" spans="1:26" x14ac:dyDescent="0.2">
      <c r="A437" s="230" t="s">
        <v>697</v>
      </c>
      <c r="B437" s="157">
        <f t="shared" si="118"/>
        <v>168</v>
      </c>
      <c r="C437" s="169">
        <v>5.6</v>
      </c>
      <c r="D437" s="231">
        <v>22.4</v>
      </c>
      <c r="E437" s="171">
        <f>(PI()/4*(B436^2-(B436-2*C437)^2))*10^-3</f>
        <v>2.8570900228806972</v>
      </c>
      <c r="F437" s="172"/>
      <c r="G437" s="172">
        <f t="shared" si="110"/>
        <v>1.8188799999999974</v>
      </c>
      <c r="H437" s="232">
        <f t="shared" si="111"/>
        <v>9.4302256131209461</v>
      </c>
      <c r="I437" s="173">
        <f t="shared" si="112"/>
        <v>112.26459063239224</v>
      </c>
      <c r="J437" s="173">
        <f t="shared" si="113"/>
        <v>147.75159466666662</v>
      </c>
      <c r="K437" s="206">
        <f t="shared" si="114"/>
        <v>57.45119668031294</v>
      </c>
      <c r="L437" s="232">
        <f t="shared" si="115"/>
        <v>18.210116585780451</v>
      </c>
      <c r="M437" s="206">
        <f t="shared" si="116"/>
        <v>41427.805331770178</v>
      </c>
      <c r="Z437" s="229" t="str">
        <f t="shared" si="117"/>
        <v>168/5,6</v>
      </c>
    </row>
    <row r="438" spans="1:26" x14ac:dyDescent="0.2">
      <c r="A438" s="230" t="s">
        <v>698</v>
      </c>
      <c r="B438" s="157">
        <f t="shared" si="118"/>
        <v>168</v>
      </c>
      <c r="C438" s="169">
        <v>6.3</v>
      </c>
      <c r="D438" s="231">
        <v>25.1</v>
      </c>
      <c r="E438" s="171">
        <f>(PI()/4*(B437^2-(B437-2*C438)^2))*10^-3</f>
        <v>3.2003718521384554</v>
      </c>
      <c r="F438" s="172"/>
      <c r="G438" s="172">
        <f t="shared" si="110"/>
        <v>2.0374199999999982</v>
      </c>
      <c r="H438" s="232">
        <f t="shared" si="111"/>
        <v>10.475849191971481</v>
      </c>
      <c r="I438" s="173">
        <f t="shared" si="112"/>
        <v>124.71249038061289</v>
      </c>
      <c r="J438" s="173">
        <f t="shared" si="113"/>
        <v>164.80875599999993</v>
      </c>
      <c r="K438" s="206">
        <f t="shared" si="114"/>
        <v>57.21295744846617</v>
      </c>
      <c r="L438" s="232">
        <f t="shared" si="115"/>
        <v>20.135444843206116</v>
      </c>
      <c r="M438" s="206">
        <f t="shared" si="116"/>
        <v>41071.438769110209</v>
      </c>
      <c r="Z438" s="229" t="str">
        <f t="shared" si="117"/>
        <v>168/6,3</v>
      </c>
    </row>
    <row r="439" spans="1:26" x14ac:dyDescent="0.2">
      <c r="A439" s="230" t="s">
        <v>699</v>
      </c>
      <c r="B439" s="157">
        <f t="shared" si="118"/>
        <v>168</v>
      </c>
      <c r="C439" s="169">
        <v>7</v>
      </c>
      <c r="D439" s="231">
        <v>27.8</v>
      </c>
      <c r="E439" s="171">
        <f>(PI()/4*(B438^2-(B438-2*C439)^2))*10^-3</f>
        <v>3.5405749205956969</v>
      </c>
      <c r="F439" s="172"/>
      <c r="G439" s="172">
        <f t="shared" si="110"/>
        <v>2.254</v>
      </c>
      <c r="H439" s="232">
        <f t="shared" si="111"/>
        <v>11.49359133598378</v>
      </c>
      <c r="I439" s="173">
        <f t="shared" si="112"/>
        <v>136.82846828552121</v>
      </c>
      <c r="J439" s="173">
        <f t="shared" si="113"/>
        <v>181.56133333333341</v>
      </c>
      <c r="K439" s="206">
        <f t="shared" si="114"/>
        <v>56.975872086348971</v>
      </c>
      <c r="L439" s="232">
        <f t="shared" si="115"/>
        <v>21.987818519640669</v>
      </c>
      <c r="M439" s="206">
        <f t="shared" si="116"/>
        <v>40716.611586850515</v>
      </c>
      <c r="Z439" s="229" t="str">
        <f t="shared" si="117"/>
        <v>168/7,0</v>
      </c>
    </row>
    <row r="440" spans="1:26" x14ac:dyDescent="0.2">
      <c r="A440" s="230" t="s">
        <v>700</v>
      </c>
      <c r="B440" s="157">
        <f t="shared" si="118"/>
        <v>168</v>
      </c>
      <c r="C440" s="169">
        <v>8</v>
      </c>
      <c r="D440" s="231">
        <v>31.6</v>
      </c>
      <c r="E440" s="171">
        <f>(PI()/4*(B439^2-(B439-2*C440)^2))*10^-3</f>
        <v>4.0212385965949355</v>
      </c>
      <c r="F440" s="172"/>
      <c r="G440" s="172">
        <f t="shared" si="110"/>
        <v>2.56</v>
      </c>
      <c r="H440" s="232">
        <f t="shared" si="111"/>
        <v>12.900133417876551</v>
      </c>
      <c r="I440" s="173">
        <f t="shared" si="112"/>
        <v>153.57301687948279</v>
      </c>
      <c r="J440" s="173">
        <f t="shared" si="113"/>
        <v>204.97066666666663</v>
      </c>
      <c r="K440" s="206">
        <f t="shared" si="114"/>
        <v>56.639209034025178</v>
      </c>
      <c r="L440" s="232">
        <f t="shared" si="115"/>
        <v>24.510406684007222</v>
      </c>
      <c r="M440" s="206">
        <f t="shared" si="116"/>
        <v>40212.385965949354</v>
      </c>
      <c r="Z440" s="229" t="str">
        <f t="shared" si="117"/>
        <v>168/8,0</v>
      </c>
    </row>
    <row r="441" spans="1:26" x14ac:dyDescent="0.2">
      <c r="A441" s="230" t="s">
        <v>701</v>
      </c>
      <c r="B441" s="157">
        <f t="shared" si="118"/>
        <v>168</v>
      </c>
      <c r="C441" s="169">
        <v>9</v>
      </c>
      <c r="D441" s="231">
        <v>35.299999999999997</v>
      </c>
      <c r="E441" s="171">
        <f>(PI()/4*(B439^2-(B439-2*C441)^2))*10^-3</f>
        <v>4.4956190872869941</v>
      </c>
      <c r="F441" s="172"/>
      <c r="G441" s="172">
        <f t="shared" si="110"/>
        <v>2.8620000000000001</v>
      </c>
      <c r="H441" s="232">
        <f t="shared" si="111"/>
        <v>14.252236411471591</v>
      </c>
      <c r="I441" s="173">
        <f t="shared" si="112"/>
        <v>169.66948108894755</v>
      </c>
      <c r="J441" s="173">
        <f t="shared" si="113"/>
        <v>227.77199999999991</v>
      </c>
      <c r="K441" s="206">
        <f t="shared" si="114"/>
        <v>56.304973137370375</v>
      </c>
      <c r="L441" s="232">
        <f t="shared" si="115"/>
        <v>26.891288150545677</v>
      </c>
      <c r="M441" s="206">
        <f t="shared" si="116"/>
        <v>39711.301937701777</v>
      </c>
      <c r="Z441" s="229" t="str">
        <f t="shared" si="117"/>
        <v>168/9,0</v>
      </c>
    </row>
    <row r="442" spans="1:26" x14ac:dyDescent="0.2">
      <c r="A442" s="230" t="s">
        <v>702</v>
      </c>
      <c r="B442" s="157">
        <f t="shared" si="118"/>
        <v>168</v>
      </c>
      <c r="C442" s="169">
        <v>10</v>
      </c>
      <c r="D442" s="231">
        <v>39</v>
      </c>
      <c r="E442" s="171">
        <f>(PI()/4*(B440^2-(B440-2*C442)^2))*10^-3</f>
        <v>4.9637163926718735</v>
      </c>
      <c r="F442" s="172"/>
      <c r="G442" s="172">
        <f t="shared" si="110"/>
        <v>3.16</v>
      </c>
      <c r="H442" s="232">
        <f t="shared" si="111"/>
        <v>15.551323458240978</v>
      </c>
      <c r="I442" s="173">
        <f t="shared" si="112"/>
        <v>185.13480307429739</v>
      </c>
      <c r="J442" s="173">
        <f t="shared" si="113"/>
        <v>249.97333333333339</v>
      </c>
      <c r="K442" s="206">
        <f t="shared" si="114"/>
        <v>55.97320787662612</v>
      </c>
      <c r="L442" s="232">
        <f t="shared" si="115"/>
        <v>29.134592458649372</v>
      </c>
      <c r="M442" s="206">
        <f t="shared" si="116"/>
        <v>39213.3595021078</v>
      </c>
      <c r="Z442" s="229" t="str">
        <f t="shared" si="117"/>
        <v>168/10,0</v>
      </c>
    </row>
    <row r="443" spans="1:26" x14ac:dyDescent="0.2">
      <c r="A443" s="230" t="s">
        <v>703</v>
      </c>
      <c r="B443" s="157">
        <f t="shared" si="118"/>
        <v>168</v>
      </c>
      <c r="C443" s="169">
        <v>11</v>
      </c>
      <c r="D443" s="231">
        <v>42.6</v>
      </c>
      <c r="E443" s="171">
        <f>(PI()/4*(B442^2-(B442-2*C443)^2))*10^-3</f>
        <v>5.4255305127495728</v>
      </c>
      <c r="F443" s="172"/>
      <c r="G443" s="172">
        <f t="shared" si="110"/>
        <v>3.4540000000000002</v>
      </c>
      <c r="H443" s="232">
        <f t="shared" si="111"/>
        <v>16.798798850100862</v>
      </c>
      <c r="I443" s="173">
        <f t="shared" si="112"/>
        <v>199.98570059643887</v>
      </c>
      <c r="J443" s="173">
        <f t="shared" si="113"/>
        <v>271.58266666666668</v>
      </c>
      <c r="K443" s="206">
        <f t="shared" si="114"/>
        <v>55.643957443733271</v>
      </c>
      <c r="L443" s="232">
        <f t="shared" si="115"/>
        <v>31.244378798476159</v>
      </c>
      <c r="M443" s="206">
        <f t="shared" si="116"/>
        <v>38718.558659167407</v>
      </c>
      <c r="Z443" s="229" t="str">
        <f t="shared" si="117"/>
        <v>168/11,0</v>
      </c>
    </row>
    <row r="444" spans="1:26" x14ac:dyDescent="0.2">
      <c r="A444" s="230" t="s">
        <v>704</v>
      </c>
      <c r="B444" s="157">
        <f t="shared" si="118"/>
        <v>168</v>
      </c>
      <c r="C444" s="169">
        <v>12.5</v>
      </c>
      <c r="D444" s="231">
        <v>47.9</v>
      </c>
      <c r="E444" s="171">
        <f>(PI()/4*(B443^2-(B443-2*C444)^2))*10^-3</f>
        <v>6.1064707204151603</v>
      </c>
      <c r="F444" s="172"/>
      <c r="G444" s="172">
        <f t="shared" si="110"/>
        <v>3.8874999999999997</v>
      </c>
      <c r="H444" s="232">
        <f t="shared" si="111"/>
        <v>18.576265585922943</v>
      </c>
      <c r="I444" s="173">
        <f t="shared" si="112"/>
        <v>221.14601888003506</v>
      </c>
      <c r="J444" s="173">
        <f t="shared" si="113"/>
        <v>302.90416666666675</v>
      </c>
      <c r="K444" s="206">
        <f t="shared" si="114"/>
        <v>55.154895521612588</v>
      </c>
      <c r="L444" s="232">
        <f t="shared" si="115"/>
        <v>34.167419989736686</v>
      </c>
      <c r="M444" s="206">
        <f t="shared" si="116"/>
        <v>37982.247880982301</v>
      </c>
      <c r="Z444" s="229" t="str">
        <f t="shared" si="117"/>
        <v>168/12,5</v>
      </c>
    </row>
    <row r="445" spans="1:26" x14ac:dyDescent="0.2">
      <c r="A445" s="230" t="s">
        <v>705</v>
      </c>
      <c r="B445" s="157">
        <f t="shared" si="118"/>
        <v>168</v>
      </c>
      <c r="C445" s="169">
        <v>14</v>
      </c>
      <c r="D445" s="231">
        <v>53.2</v>
      </c>
      <c r="E445" s="171">
        <f>(PI()/4*(B444^2-(B444-2*C445)^2))*10^-3</f>
        <v>6.7732737611395946</v>
      </c>
      <c r="F445" s="172"/>
      <c r="G445" s="172">
        <f t="shared" si="110"/>
        <v>4.3120000000000003</v>
      </c>
      <c r="H445" s="232">
        <f t="shared" si="111"/>
        <v>20.245315272046245</v>
      </c>
      <c r="I445" s="173">
        <f t="shared" si="112"/>
        <v>241.01565800055056</v>
      </c>
      <c r="J445" s="173">
        <f t="shared" si="113"/>
        <v>332.93866666666656</v>
      </c>
      <c r="K445" s="206">
        <f t="shared" si="114"/>
        <v>54.671747731346578</v>
      </c>
      <c r="L445" s="232">
        <f t="shared" si="115"/>
        <v>36.812178452313596</v>
      </c>
      <c r="M445" s="206">
        <f t="shared" si="116"/>
        <v>37253.005686267767</v>
      </c>
      <c r="Z445" s="229" t="str">
        <f t="shared" si="117"/>
        <v>168/14,0</v>
      </c>
    </row>
    <row r="446" spans="1:26" x14ac:dyDescent="0.2">
      <c r="A446" s="230" t="s">
        <v>706</v>
      </c>
      <c r="B446" s="157">
        <f t="shared" si="118"/>
        <v>168</v>
      </c>
      <c r="C446" s="169">
        <v>16</v>
      </c>
      <c r="D446" s="231">
        <v>60</v>
      </c>
      <c r="E446" s="171">
        <f>(PI()/4*(B445^2-(B445-2*C446)^2))*10^-3</f>
        <v>7.6403533335303768</v>
      </c>
      <c r="F446" s="172"/>
      <c r="G446" s="172">
        <f t="shared" si="110"/>
        <v>4.8639999999999999</v>
      </c>
      <c r="H446" s="232">
        <f t="shared" si="111"/>
        <v>22.309831733908702</v>
      </c>
      <c r="I446" s="173">
        <f t="shared" si="112"/>
        <v>265.59323492748456</v>
      </c>
      <c r="J446" s="173">
        <f t="shared" si="113"/>
        <v>371.02933333333334</v>
      </c>
      <c r="K446" s="206">
        <f t="shared" si="114"/>
        <v>54.037024344425191</v>
      </c>
      <c r="L446" s="232">
        <f t="shared" si="115"/>
        <v>39.927758868331317</v>
      </c>
      <c r="M446" s="206">
        <f t="shared" si="116"/>
        <v>36291.678334269287</v>
      </c>
      <c r="Z446" s="229" t="str">
        <f t="shared" si="117"/>
        <v>168/16,0</v>
      </c>
    </row>
    <row r="447" spans="1:26" x14ac:dyDescent="0.2">
      <c r="A447" s="230" t="s">
        <v>707</v>
      </c>
      <c r="B447" s="157">
        <f t="shared" si="118"/>
        <v>168</v>
      </c>
      <c r="C447" s="169">
        <v>18</v>
      </c>
      <c r="D447" s="231">
        <v>66.599999999999994</v>
      </c>
      <c r="E447" s="171">
        <f>(PI()/4*(B442^2-(B442-2*C447)^2))*10^-3</f>
        <v>8.4823001646924432</v>
      </c>
      <c r="F447" s="172"/>
      <c r="G447" s="172">
        <f t="shared" si="110"/>
        <v>5.4000000000000012</v>
      </c>
      <c r="H447" s="232">
        <f t="shared" si="111"/>
        <v>24.200002369867537</v>
      </c>
      <c r="I447" s="173">
        <f t="shared" si="112"/>
        <v>288.09526630794687</v>
      </c>
      <c r="J447" s="173">
        <f t="shared" si="113"/>
        <v>406.94400000000007</v>
      </c>
      <c r="K447" s="206">
        <f t="shared" si="114"/>
        <v>53.413481444294561</v>
      </c>
      <c r="L447" s="232">
        <f t="shared" si="115"/>
        <v>42.600837880709804</v>
      </c>
      <c r="M447" s="206">
        <f t="shared" si="116"/>
        <v>35342.917352885175</v>
      </c>
      <c r="Z447" s="229" t="str">
        <f t="shared" si="117"/>
        <v>168/18,0</v>
      </c>
    </row>
    <row r="448" spans="1:26" x14ac:dyDescent="0.2">
      <c r="A448" s="230" t="s">
        <v>708</v>
      </c>
      <c r="B448" s="157">
        <f t="shared" si="118"/>
        <v>168</v>
      </c>
      <c r="C448" s="169">
        <v>20</v>
      </c>
      <c r="D448" s="231">
        <v>73</v>
      </c>
      <c r="E448" s="171">
        <f>(PI()/4*(B443^2-(B443-2*C448)^2))*10^-3</f>
        <v>9.2991142546257866</v>
      </c>
      <c r="F448" s="172"/>
      <c r="G448" s="172">
        <f t="shared" si="110"/>
        <v>5.919999999999999</v>
      </c>
      <c r="H448" s="232">
        <f t="shared" si="111"/>
        <v>25.925930541896697</v>
      </c>
      <c r="I448" s="173">
        <f t="shared" si="112"/>
        <v>308.64203026067497</v>
      </c>
      <c r="J448" s="173">
        <f t="shared" si="113"/>
        <v>440.74666666666678</v>
      </c>
      <c r="K448" s="206">
        <f t="shared" si="114"/>
        <v>52.801515129776348</v>
      </c>
      <c r="L448" s="232">
        <f t="shared" si="115"/>
        <v>44.859812794243808</v>
      </c>
      <c r="M448" s="206">
        <f t="shared" si="116"/>
        <v>34406.722742115417</v>
      </c>
      <c r="Z448" s="229" t="str">
        <f t="shared" si="117"/>
        <v>168/20,0</v>
      </c>
    </row>
    <row r="449" spans="1:26" x14ac:dyDescent="0.2">
      <c r="A449" s="230" t="s">
        <v>709</v>
      </c>
      <c r="B449" s="157">
        <f t="shared" si="118"/>
        <v>168</v>
      </c>
      <c r="C449" s="169">
        <v>22</v>
      </c>
      <c r="D449" s="231">
        <v>79.2</v>
      </c>
      <c r="E449" s="171">
        <f>(PI()/4*(B444^2-(B444-2*C449)^2))*10^-3</f>
        <v>10.090795603330417</v>
      </c>
      <c r="F449" s="172"/>
      <c r="G449" s="172">
        <f t="shared" si="110"/>
        <v>6.4240000000000004</v>
      </c>
      <c r="H449" s="232">
        <f t="shared" si="111"/>
        <v>27.497418019075383</v>
      </c>
      <c r="I449" s="173">
        <f t="shared" si="112"/>
        <v>327.35021451280221</v>
      </c>
      <c r="J449" s="173">
        <f t="shared" si="113"/>
        <v>472.50133333333332</v>
      </c>
      <c r="K449" s="206">
        <f t="shared" si="114"/>
        <v>52.201532544552748</v>
      </c>
      <c r="L449" s="232">
        <f t="shared" si="115"/>
        <v>46.732036109771279</v>
      </c>
      <c r="M449" s="206">
        <f t="shared" si="116"/>
        <v>33483.094501960019</v>
      </c>
      <c r="Z449" s="229" t="str">
        <f t="shared" si="117"/>
        <v>168/22,0</v>
      </c>
    </row>
    <row r="450" spans="1:26" x14ac:dyDescent="0.2">
      <c r="A450" s="230" t="s">
        <v>710</v>
      </c>
      <c r="B450" s="157">
        <f t="shared" si="118"/>
        <v>168</v>
      </c>
      <c r="C450" s="169">
        <v>25</v>
      </c>
      <c r="D450" s="231">
        <v>88.2</v>
      </c>
      <c r="E450" s="171">
        <f>(PI()/4*(B445^2-(B445-2*C450)^2))*10^-3</f>
        <v>11.231193736583512</v>
      </c>
      <c r="F450" s="172"/>
      <c r="G450" s="172">
        <f t="shared" si="110"/>
        <v>7.1500000000000012</v>
      </c>
      <c r="H450" s="232">
        <f t="shared" si="111"/>
        <v>29.585772100595111</v>
      </c>
      <c r="I450" s="173">
        <f t="shared" si="112"/>
        <v>352.21157262613229</v>
      </c>
      <c r="J450" s="173">
        <f t="shared" si="113"/>
        <v>516.43333333333339</v>
      </c>
      <c r="K450" s="206">
        <f t="shared" si="114"/>
        <v>51.324945202113952</v>
      </c>
      <c r="L450" s="232">
        <f t="shared" si="115"/>
        <v>48.872522831657228</v>
      </c>
      <c r="M450" s="206">
        <f t="shared" si="116"/>
        <v>32121.214086628839</v>
      </c>
      <c r="Z450" s="229" t="str">
        <f t="shared" si="117"/>
        <v>168/25,0</v>
      </c>
    </row>
    <row r="451" spans="1:26" x14ac:dyDescent="0.2">
      <c r="A451" s="230" t="s">
        <v>711</v>
      </c>
      <c r="B451" s="157">
        <f t="shared" si="118"/>
        <v>168</v>
      </c>
      <c r="C451" s="169">
        <v>28</v>
      </c>
      <c r="D451" s="231">
        <v>96.7</v>
      </c>
      <c r="E451" s="171">
        <f>(PI()/4*(B446^2-(B446-2*C451)^2))*10^-3</f>
        <v>12.315043202071989</v>
      </c>
      <c r="F451" s="172"/>
      <c r="G451" s="172">
        <f t="shared" si="110"/>
        <v>7.84</v>
      </c>
      <c r="H451" s="232">
        <f t="shared" si="111"/>
        <v>31.378730078879425</v>
      </c>
      <c r="I451" s="173">
        <f t="shared" si="112"/>
        <v>373.55631046285038</v>
      </c>
      <c r="J451" s="173">
        <f t="shared" si="113"/>
        <v>556.11733333333325</v>
      </c>
      <c r="K451" s="206">
        <f t="shared" si="114"/>
        <v>50.477717856495843</v>
      </c>
      <c r="L451" s="232">
        <f t="shared" si="115"/>
        <v>50.286426408460613</v>
      </c>
      <c r="M451" s="206">
        <f t="shared" si="116"/>
        <v>30787.608005179973</v>
      </c>
      <c r="Z451" s="229" t="str">
        <f t="shared" si="117"/>
        <v>168/28,0</v>
      </c>
    </row>
    <row r="452" spans="1:26" x14ac:dyDescent="0.2">
      <c r="A452" s="234" t="s">
        <v>712</v>
      </c>
      <c r="B452" s="149">
        <v>178</v>
      </c>
      <c r="C452" s="195">
        <v>5</v>
      </c>
      <c r="D452" s="235">
        <v>21.3</v>
      </c>
      <c r="E452" s="197">
        <f>(PI()/4*(B452^2-(B452-2*C452)^2))*10^-3</f>
        <v>2.7174776453551712</v>
      </c>
      <c r="F452" s="198"/>
      <c r="G452" s="198">
        <f t="shared" si="110"/>
        <v>1.7300000000000002</v>
      </c>
      <c r="H452" s="236">
        <f t="shared" si="111"/>
        <v>10.174915673621099</v>
      </c>
      <c r="I452" s="199">
        <f t="shared" si="112"/>
        <v>114.32489520922583</v>
      </c>
      <c r="J452" s="199">
        <f t="shared" si="113"/>
        <v>149.68666666666672</v>
      </c>
      <c r="K452" s="204">
        <f t="shared" si="114"/>
        <v>61.190277005419745</v>
      </c>
      <c r="L452" s="236">
        <f t="shared" si="115"/>
        <v>19.761699721173372</v>
      </c>
      <c r="M452" s="204">
        <f t="shared" si="116"/>
        <v>47012.36326464446</v>
      </c>
      <c r="Z452" s="229" t="str">
        <f t="shared" si="117"/>
        <v>178/5,0</v>
      </c>
    </row>
    <row r="453" spans="1:26" x14ac:dyDescent="0.2">
      <c r="A453" s="230" t="s">
        <v>713</v>
      </c>
      <c r="B453" s="157">
        <f>B452</f>
        <v>178</v>
      </c>
      <c r="C453" s="169">
        <v>5.6</v>
      </c>
      <c r="D453" s="231">
        <v>23.8</v>
      </c>
      <c r="E453" s="171">
        <f t="shared" ref="E453:E467" si="119">(PI()/4*(B452^2-(B452-2*C453)^2))*10^-3</f>
        <v>3.0330192114817258</v>
      </c>
      <c r="F453" s="172"/>
      <c r="G453" s="172">
        <f t="shared" si="110"/>
        <v>1.9308799999999975</v>
      </c>
      <c r="H453" s="232">
        <f t="shared" si="111"/>
        <v>11.280223070190145</v>
      </c>
      <c r="I453" s="173">
        <f t="shared" si="112"/>
        <v>126.74407944033871</v>
      </c>
      <c r="J453" s="173">
        <f t="shared" si="113"/>
        <v>166.50039466666666</v>
      </c>
      <c r="K453" s="206">
        <f t="shared" si="114"/>
        <v>60.984752192658775</v>
      </c>
      <c r="L453" s="232">
        <f t="shared" si="115"/>
        <v>21.82764852419675</v>
      </c>
      <c r="M453" s="206">
        <f t="shared" si="116"/>
        <v>46686.831433879488</v>
      </c>
      <c r="Z453" s="229" t="str">
        <f t="shared" si="117"/>
        <v>178/5,6</v>
      </c>
    </row>
    <row r="454" spans="1:26" x14ac:dyDescent="0.2">
      <c r="A454" s="230" t="s">
        <v>714</v>
      </c>
      <c r="B454" s="157">
        <f>B452</f>
        <v>178</v>
      </c>
      <c r="C454" s="169">
        <v>6.3</v>
      </c>
      <c r="D454" s="231">
        <v>26.7</v>
      </c>
      <c r="E454" s="171">
        <f t="shared" si="119"/>
        <v>3.3982921893146121</v>
      </c>
      <c r="F454" s="172"/>
      <c r="G454" s="172">
        <f t="shared" si="110"/>
        <v>2.1634199999999981</v>
      </c>
      <c r="H454" s="232">
        <f t="shared" si="111"/>
        <v>12.539944554754644</v>
      </c>
      <c r="I454" s="173">
        <f t="shared" si="112"/>
        <v>140.89825342420949</v>
      </c>
      <c r="J454" s="173">
        <f t="shared" si="113"/>
        <v>185.81295599999996</v>
      </c>
      <c r="K454" s="206">
        <f t="shared" si="114"/>
        <v>60.745966944316564</v>
      </c>
      <c r="L454" s="232">
        <f t="shared" si="115"/>
        <v>24.159704003585862</v>
      </c>
      <c r="M454" s="206">
        <f t="shared" si="116"/>
        <v>46308.47372264439</v>
      </c>
      <c r="Z454" s="229" t="str">
        <f t="shared" si="117"/>
        <v>178/6,3</v>
      </c>
    </row>
    <row r="455" spans="1:26" x14ac:dyDescent="0.2">
      <c r="A455" s="230" t="s">
        <v>715</v>
      </c>
      <c r="B455" s="157">
        <f>B452</f>
        <v>178</v>
      </c>
      <c r="C455" s="169">
        <v>7</v>
      </c>
      <c r="D455" s="231">
        <v>29.5</v>
      </c>
      <c r="E455" s="171">
        <f t="shared" si="119"/>
        <v>3.7604864063469825</v>
      </c>
      <c r="F455" s="172"/>
      <c r="G455" s="172">
        <f t="shared" si="110"/>
        <v>2.3940000000000001</v>
      </c>
      <c r="H455" s="232">
        <f t="shared" si="111"/>
        <v>13.768080855237889</v>
      </c>
      <c r="I455" s="173">
        <f t="shared" si="112"/>
        <v>154.69753769930213</v>
      </c>
      <c r="J455" s="173">
        <f t="shared" si="113"/>
        <v>204.80133333333322</v>
      </c>
      <c r="K455" s="206">
        <f t="shared" si="114"/>
        <v>60.508263898413077</v>
      </c>
      <c r="L455" s="232">
        <f t="shared" si="115"/>
        <v>26.409024570739678</v>
      </c>
      <c r="M455" s="206">
        <f t="shared" si="116"/>
        <v>45931.655391809567</v>
      </c>
      <c r="Z455" s="229" t="str">
        <f t="shared" si="117"/>
        <v>178/7,0</v>
      </c>
    </row>
    <row r="456" spans="1:26" x14ac:dyDescent="0.2">
      <c r="A456" s="230" t="s">
        <v>716</v>
      </c>
      <c r="B456" s="157">
        <f>B454</f>
        <v>178</v>
      </c>
      <c r="C456" s="169">
        <v>8</v>
      </c>
      <c r="D456" s="231">
        <v>33.5</v>
      </c>
      <c r="E456" s="171">
        <f t="shared" si="119"/>
        <v>4.2725660088821185</v>
      </c>
      <c r="F456" s="172"/>
      <c r="G456" s="172">
        <f t="shared" si="110"/>
        <v>2.7199999999999998</v>
      </c>
      <c r="H456" s="232">
        <f t="shared" si="111"/>
        <v>15.468825235157711</v>
      </c>
      <c r="I456" s="173">
        <f t="shared" si="112"/>
        <v>173.80702511413156</v>
      </c>
      <c r="J456" s="173">
        <f t="shared" si="113"/>
        <v>231.37066666666666</v>
      </c>
      <c r="K456" s="206">
        <f t="shared" si="114"/>
        <v>60.170590823092304</v>
      </c>
      <c r="L456" s="232">
        <f t="shared" si="115"/>
        <v>29.481905620277878</v>
      </c>
      <c r="M456" s="206">
        <f t="shared" si="116"/>
        <v>45396.013844372508</v>
      </c>
      <c r="Z456" s="229" t="str">
        <f t="shared" si="117"/>
        <v>178/8,0</v>
      </c>
    </row>
    <row r="457" spans="1:26" x14ac:dyDescent="0.2">
      <c r="A457" s="230" t="s">
        <v>717</v>
      </c>
      <c r="B457" s="157">
        <f>B454</f>
        <v>178</v>
      </c>
      <c r="C457" s="169">
        <v>9</v>
      </c>
      <c r="D457" s="231">
        <v>37.5</v>
      </c>
      <c r="E457" s="171">
        <f t="shared" si="119"/>
        <v>4.7783624261100748</v>
      </c>
      <c r="F457" s="172"/>
      <c r="G457" s="172">
        <f t="shared" si="110"/>
        <v>3.0419999999999998</v>
      </c>
      <c r="H457" s="232">
        <f t="shared" si="111"/>
        <v>17.107732076080598</v>
      </c>
      <c r="I457" s="173">
        <f t="shared" si="112"/>
        <v>192.22170872000672</v>
      </c>
      <c r="J457" s="173">
        <f t="shared" si="113"/>
        <v>257.29200000000003</v>
      </c>
      <c r="K457" s="206">
        <f t="shared" si="114"/>
        <v>59.835190314730347</v>
      </c>
      <c r="L457" s="232">
        <f t="shared" si="115"/>
        <v>32.393599387092621</v>
      </c>
      <c r="M457" s="206">
        <f t="shared" si="116"/>
        <v>44863.513889589041</v>
      </c>
      <c r="Z457" s="229" t="str">
        <f t="shared" si="117"/>
        <v>178/9,0</v>
      </c>
    </row>
    <row r="458" spans="1:26" x14ac:dyDescent="0.2">
      <c r="A458" s="230" t="s">
        <v>718</v>
      </c>
      <c r="B458" s="157">
        <f>B457</f>
        <v>178</v>
      </c>
      <c r="C458" s="169">
        <v>10</v>
      </c>
      <c r="D458" s="231">
        <v>41.4</v>
      </c>
      <c r="E458" s="171">
        <f t="shared" si="119"/>
        <v>5.2778756580308528</v>
      </c>
      <c r="F458" s="172"/>
      <c r="G458" s="172">
        <f t="shared" si="110"/>
        <v>3.3600000000000003</v>
      </c>
      <c r="H458" s="232">
        <f t="shared" si="111"/>
        <v>18.686318767258232</v>
      </c>
      <c r="I458" s="173">
        <f t="shared" si="112"/>
        <v>209.95863783436218</v>
      </c>
      <c r="J458" s="173">
        <f t="shared" si="113"/>
        <v>282.57333333333344</v>
      </c>
      <c r="K458" s="206">
        <f t="shared" si="114"/>
        <v>59.50210080324895</v>
      </c>
      <c r="L458" s="232">
        <f t="shared" si="115"/>
        <v>35.148517011432787</v>
      </c>
      <c r="M458" s="206">
        <f t="shared" si="116"/>
        <v>44334.155527459159</v>
      </c>
      <c r="Z458" s="229" t="str">
        <f t="shared" si="117"/>
        <v>178/10,0</v>
      </c>
    </row>
    <row r="459" spans="1:26" x14ac:dyDescent="0.2">
      <c r="A459" s="230" t="s">
        <v>719</v>
      </c>
      <c r="B459" s="157">
        <f>B457</f>
        <v>178</v>
      </c>
      <c r="C459" s="169">
        <v>11</v>
      </c>
      <c r="D459" s="231">
        <v>45.3</v>
      </c>
      <c r="E459" s="171">
        <f t="shared" si="119"/>
        <v>5.7711057046444507</v>
      </c>
      <c r="F459" s="172"/>
      <c r="G459" s="172">
        <f t="shared" si="110"/>
        <v>3.6740000000000004</v>
      </c>
      <c r="H459" s="232">
        <f t="shared" si="111"/>
        <v>20.206083848386381</v>
      </c>
      <c r="I459" s="173">
        <f t="shared" si="112"/>
        <v>227.03464998186945</v>
      </c>
      <c r="J459" s="173">
        <f t="shared" si="113"/>
        <v>307.22266666666656</v>
      </c>
      <c r="K459" s="206">
        <f t="shared" si="114"/>
        <v>59.171361316096153</v>
      </c>
      <c r="L459" s="232">
        <f t="shared" si="115"/>
        <v>37.750999000660741</v>
      </c>
      <c r="M459" s="206">
        <f t="shared" si="116"/>
        <v>43807.938757982869</v>
      </c>
      <c r="Z459" s="229" t="str">
        <f t="shared" si="117"/>
        <v>178/11,0</v>
      </c>
    </row>
    <row r="460" spans="1:26" x14ac:dyDescent="0.2">
      <c r="A460" s="230" t="s">
        <v>720</v>
      </c>
      <c r="B460" s="157">
        <f>B457</f>
        <v>178</v>
      </c>
      <c r="C460" s="169">
        <v>12.5</v>
      </c>
      <c r="D460" s="231">
        <v>51</v>
      </c>
      <c r="E460" s="171">
        <f t="shared" si="119"/>
        <v>6.4991698021138848</v>
      </c>
      <c r="F460" s="172"/>
      <c r="G460" s="172">
        <f t="shared" si="110"/>
        <v>4.1375000000000002</v>
      </c>
      <c r="H460" s="232">
        <f t="shared" si="111"/>
        <v>22.378672619241264</v>
      </c>
      <c r="I460" s="173">
        <f t="shared" si="112"/>
        <v>251.44575976675577</v>
      </c>
      <c r="J460" s="173">
        <f t="shared" si="113"/>
        <v>343.02916666666664</v>
      </c>
      <c r="K460" s="206">
        <f t="shared" si="114"/>
        <v>58.679745227804119</v>
      </c>
      <c r="L460" s="232">
        <f t="shared" si="115"/>
        <v>41.378227638727381</v>
      </c>
      <c r="M460" s="206">
        <f t="shared" si="116"/>
        <v>43024.504089993912</v>
      </c>
      <c r="Z460" s="229" t="str">
        <f t="shared" si="117"/>
        <v>178/12,5</v>
      </c>
    </row>
    <row r="461" spans="1:26" x14ac:dyDescent="0.2">
      <c r="A461" s="230" t="s">
        <v>721</v>
      </c>
      <c r="B461" s="157">
        <f>B459</f>
        <v>178</v>
      </c>
      <c r="C461" s="169">
        <v>14</v>
      </c>
      <c r="D461" s="231">
        <v>56.6</v>
      </c>
      <c r="E461" s="171">
        <f t="shared" si="119"/>
        <v>7.2130967326421649</v>
      </c>
      <c r="F461" s="172"/>
      <c r="G461" s="172">
        <f t="shared" si="110"/>
        <v>4.5919999999999996</v>
      </c>
      <c r="H461" s="232">
        <f t="shared" si="111"/>
        <v>24.427152085092693</v>
      </c>
      <c r="I461" s="173">
        <f t="shared" si="112"/>
        <v>274.46238297856956</v>
      </c>
      <c r="J461" s="173">
        <f t="shared" si="113"/>
        <v>377.45866666666655</v>
      </c>
      <c r="K461" s="206">
        <f t="shared" si="114"/>
        <v>58.193642264426103</v>
      </c>
      <c r="L461" s="232">
        <f t="shared" si="115"/>
        <v>44.686187857117361</v>
      </c>
      <c r="M461" s="206">
        <f t="shared" si="116"/>
        <v>42248.138005475535</v>
      </c>
      <c r="Z461" s="229" t="str">
        <f t="shared" si="117"/>
        <v>178/14,0</v>
      </c>
    </row>
    <row r="462" spans="1:26" x14ac:dyDescent="0.2">
      <c r="A462" s="230" t="s">
        <v>722</v>
      </c>
      <c r="B462" s="157">
        <f>B459</f>
        <v>178</v>
      </c>
      <c r="C462" s="169">
        <v>16</v>
      </c>
      <c r="D462" s="231">
        <v>63.9</v>
      </c>
      <c r="E462" s="171">
        <f t="shared" si="119"/>
        <v>8.1430081581047435</v>
      </c>
      <c r="F462" s="172"/>
      <c r="G462" s="172">
        <f t="shared" si="110"/>
        <v>5.1840000000000002</v>
      </c>
      <c r="H462" s="232">
        <f t="shared" si="111"/>
        <v>26.973714523721963</v>
      </c>
      <c r="I462" s="173">
        <f t="shared" si="112"/>
        <v>303.07544408676364</v>
      </c>
      <c r="J462" s="173">
        <f t="shared" si="113"/>
        <v>421.26933333333324</v>
      </c>
      <c r="K462" s="206">
        <f t="shared" si="114"/>
        <v>57.554322166106694</v>
      </c>
      <c r="L462" s="232">
        <f t="shared" si="115"/>
        <v>48.62391459046453</v>
      </c>
      <c r="M462" s="206">
        <f t="shared" si="116"/>
        <v>41223.978800405268</v>
      </c>
      <c r="Z462" s="229" t="str">
        <f t="shared" si="117"/>
        <v>178/16,0</v>
      </c>
    </row>
    <row r="463" spans="1:26" x14ac:dyDescent="0.2">
      <c r="A463" s="230" t="s">
        <v>723</v>
      </c>
      <c r="B463" s="157">
        <f>B462</f>
        <v>178</v>
      </c>
      <c r="C463" s="169">
        <v>18</v>
      </c>
      <c r="D463" s="231">
        <v>71</v>
      </c>
      <c r="E463" s="171">
        <f t="shared" si="119"/>
        <v>9.0477868423386045</v>
      </c>
      <c r="F463" s="172"/>
      <c r="G463" s="172">
        <f t="shared" si="110"/>
        <v>5.76</v>
      </c>
      <c r="H463" s="232">
        <f t="shared" si="111"/>
        <v>29.319353262598245</v>
      </c>
      <c r="I463" s="173">
        <f t="shared" si="112"/>
        <v>329.43093553481174</v>
      </c>
      <c r="J463" s="173">
        <f t="shared" si="113"/>
        <v>462.74400000000003</v>
      </c>
      <c r="K463" s="206">
        <f t="shared" si="114"/>
        <v>56.925389765903226</v>
      </c>
      <c r="L463" s="232">
        <f t="shared" si="115"/>
        <v>52.050189475026571</v>
      </c>
      <c r="M463" s="206">
        <f t="shared" si="116"/>
        <v>40212.385965949354</v>
      </c>
      <c r="Z463" s="229" t="str">
        <f t="shared" si="117"/>
        <v>178/18,0</v>
      </c>
    </row>
    <row r="464" spans="1:26" x14ac:dyDescent="0.2">
      <c r="A464" s="230" t="s">
        <v>724</v>
      </c>
      <c r="B464" s="157">
        <f>B462</f>
        <v>178</v>
      </c>
      <c r="C464" s="169">
        <v>20</v>
      </c>
      <c r="D464" s="231">
        <v>77.900000000000006</v>
      </c>
      <c r="E464" s="171">
        <f t="shared" si="119"/>
        <v>9.927432785343747</v>
      </c>
      <c r="F464" s="172"/>
      <c r="G464" s="172">
        <f t="shared" si="110"/>
        <v>6.32</v>
      </c>
      <c r="H464" s="232">
        <f t="shared" si="111"/>
        <v>31.474925645932345</v>
      </c>
      <c r="I464" s="173">
        <f t="shared" si="112"/>
        <v>353.65084995429601</v>
      </c>
      <c r="J464" s="173">
        <f t="shared" si="113"/>
        <v>501.94666666666666</v>
      </c>
      <c r="K464" s="206">
        <f t="shared" si="114"/>
        <v>56.307193146169169</v>
      </c>
      <c r="L464" s="232">
        <f t="shared" si="115"/>
        <v>54.995635202843765</v>
      </c>
      <c r="M464" s="206">
        <f t="shared" si="116"/>
        <v>39213.3595021078</v>
      </c>
      <c r="Z464" s="229" t="str">
        <f t="shared" si="117"/>
        <v>178/20,0</v>
      </c>
    </row>
    <row r="465" spans="1:26" x14ac:dyDescent="0.2">
      <c r="A465" s="230" t="s">
        <v>725</v>
      </c>
      <c r="B465" s="157">
        <f>B462</f>
        <v>178</v>
      </c>
      <c r="C465" s="169">
        <v>22</v>
      </c>
      <c r="D465" s="231">
        <v>84.6</v>
      </c>
      <c r="E465" s="171">
        <f t="shared" si="119"/>
        <v>10.781945987120171</v>
      </c>
      <c r="F465" s="172"/>
      <c r="G465" s="172">
        <f t="shared" si="110"/>
        <v>6.8640000000000008</v>
      </c>
      <c r="H465" s="232">
        <f t="shared" si="111"/>
        <v>33.450987425040324</v>
      </c>
      <c r="I465" s="173">
        <f t="shared" si="112"/>
        <v>375.85379129258797</v>
      </c>
      <c r="J465" s="173">
        <f t="shared" si="113"/>
        <v>538.94133333333332</v>
      </c>
      <c r="K465" s="206">
        <f t="shared" si="114"/>
        <v>55.700089766534482</v>
      </c>
      <c r="L465" s="232">
        <f t="shared" si="115"/>
        <v>57.489820585166854</v>
      </c>
      <c r="M465" s="206">
        <f t="shared" si="116"/>
        <v>38226.899408880599</v>
      </c>
      <c r="Z465" s="229" t="str">
        <f t="shared" si="117"/>
        <v>178/22,0</v>
      </c>
    </row>
    <row r="466" spans="1:26" x14ac:dyDescent="0.2">
      <c r="A466" s="230" t="s">
        <v>726</v>
      </c>
      <c r="B466" s="157">
        <f>B464</f>
        <v>178</v>
      </c>
      <c r="C466" s="169">
        <v>25</v>
      </c>
      <c r="D466" s="231">
        <v>94.3</v>
      </c>
      <c r="E466" s="171">
        <f t="shared" si="119"/>
        <v>12.016591899980959</v>
      </c>
      <c r="F466" s="172"/>
      <c r="G466" s="172">
        <f t="shared" si="110"/>
        <v>7.65</v>
      </c>
      <c r="H466" s="232">
        <f t="shared" si="111"/>
        <v>36.100846215517798</v>
      </c>
      <c r="I466" s="173">
        <f t="shared" si="112"/>
        <v>405.62748556761568</v>
      </c>
      <c r="J466" s="173">
        <f t="shared" si="113"/>
        <v>590.43333333333328</v>
      </c>
      <c r="K466" s="206">
        <f t="shared" si="114"/>
        <v>54.811039034121585</v>
      </c>
      <c r="L466" s="232">
        <f t="shared" si="115"/>
        <v>60.447119617075984</v>
      </c>
      <c r="M466" s="206">
        <f t="shared" si="116"/>
        <v>36770.771213941734</v>
      </c>
      <c r="Z466" s="229" t="str">
        <f t="shared" si="117"/>
        <v>178/25,0</v>
      </c>
    </row>
    <row r="467" spans="1:26" x14ac:dyDescent="0.2">
      <c r="A467" s="233" t="s">
        <v>727</v>
      </c>
      <c r="B467" s="182">
        <f>B464</f>
        <v>178</v>
      </c>
      <c r="C467" s="184">
        <v>28</v>
      </c>
      <c r="D467" s="237">
        <v>103.6</v>
      </c>
      <c r="E467" s="186">
        <f t="shared" si="119"/>
        <v>13.194689145077131</v>
      </c>
      <c r="F467" s="187"/>
      <c r="G467" s="187">
        <f t="shared" si="110"/>
        <v>8.4</v>
      </c>
      <c r="H467" s="238">
        <f t="shared" si="111"/>
        <v>38.403142756746988</v>
      </c>
      <c r="I467" s="188">
        <f t="shared" si="112"/>
        <v>431.49598603086508</v>
      </c>
      <c r="J467" s="188">
        <f t="shared" si="113"/>
        <v>637.31733333333341</v>
      </c>
      <c r="K467" s="193">
        <f t="shared" si="114"/>
        <v>53.949050037975638</v>
      </c>
      <c r="L467" s="232">
        <f t="shared" si="115"/>
        <v>62.545050371678812</v>
      </c>
      <c r="M467" s="206">
        <f t="shared" si="116"/>
        <v>35342.917352885175</v>
      </c>
      <c r="Z467" s="229" t="str">
        <f t="shared" si="117"/>
        <v>178/28,0</v>
      </c>
    </row>
    <row r="468" spans="1:26" x14ac:dyDescent="0.2">
      <c r="A468" s="230" t="s">
        <v>728</v>
      </c>
      <c r="B468" s="157">
        <v>194</v>
      </c>
      <c r="C468" s="169">
        <v>5.6</v>
      </c>
      <c r="D468" s="231">
        <v>26</v>
      </c>
      <c r="E468" s="171">
        <f>(PI()/4*(B468^2-(B468-2*C468)^2))*10^-3</f>
        <v>3.3145059132433725</v>
      </c>
      <c r="F468" s="172"/>
      <c r="G468" s="172">
        <f t="shared" si="110"/>
        <v>2.1100799999999982</v>
      </c>
      <c r="H468" s="232">
        <f t="shared" si="111"/>
        <v>14.718858989176372</v>
      </c>
      <c r="I468" s="173">
        <f t="shared" si="112"/>
        <v>151.74081432140591</v>
      </c>
      <c r="J468" s="173">
        <f t="shared" si="113"/>
        <v>198.82807466666671</v>
      </c>
      <c r="K468" s="206">
        <f t="shared" si="114"/>
        <v>66.638877541567282</v>
      </c>
      <c r="L468" s="232">
        <f t="shared" si="115"/>
        <v>28.562733795234394</v>
      </c>
      <c r="M468" s="206">
        <f t="shared" si="116"/>
        <v>55754.724469201072</v>
      </c>
      <c r="Z468" s="229" t="str">
        <f t="shared" si="117"/>
        <v>194/5,6</v>
      </c>
    </row>
    <row r="469" spans="1:26" x14ac:dyDescent="0.2">
      <c r="A469" s="230" t="s">
        <v>729</v>
      </c>
      <c r="B469" s="157">
        <f t="shared" ref="B469:B483" si="120">$B$468</f>
        <v>194</v>
      </c>
      <c r="C469" s="169">
        <v>6.3</v>
      </c>
      <c r="D469" s="231">
        <v>29.2</v>
      </c>
      <c r="E469" s="171">
        <f>(PI()/4*(B468^2-(B468-2*C469)^2))*10^-3</f>
        <v>3.7149647287964673</v>
      </c>
      <c r="F469" s="172"/>
      <c r="G469" s="172">
        <f t="shared" si="110"/>
        <v>2.3650200000000008</v>
      </c>
      <c r="H469" s="232">
        <f t="shared" si="111"/>
        <v>16.378805831260696</v>
      </c>
      <c r="I469" s="173">
        <f t="shared" si="112"/>
        <v>168.85366836351236</v>
      </c>
      <c r="J469" s="173">
        <f t="shared" si="113"/>
        <v>222.0404759999999</v>
      </c>
      <c r="K469" s="206">
        <f t="shared" si="114"/>
        <v>66.399341111188733</v>
      </c>
      <c r="L469" s="232">
        <f t="shared" si="115"/>
        <v>31.658168870734436</v>
      </c>
      <c r="M469" s="206">
        <f t="shared" si="116"/>
        <v>55341.180920245759</v>
      </c>
      <c r="Z469" s="229" t="str">
        <f t="shared" si="117"/>
        <v>194/6,3</v>
      </c>
    </row>
    <row r="470" spans="1:26" x14ac:dyDescent="0.2">
      <c r="A470" s="230" t="s">
        <v>730</v>
      </c>
      <c r="B470" s="157">
        <f t="shared" si="120"/>
        <v>194</v>
      </c>
      <c r="C470" s="169">
        <v>7</v>
      </c>
      <c r="D470" s="231">
        <v>32.299999999999997</v>
      </c>
      <c r="E470" s="171">
        <f>(PI()/4*(B469^2-(B469-2*C470)^2))*10^-3</f>
        <v>4.1123447835490392</v>
      </c>
      <c r="F470" s="172"/>
      <c r="G470" s="172">
        <f t="shared" si="110"/>
        <v>2.6179999999999999</v>
      </c>
      <c r="H470" s="232">
        <f t="shared" si="111"/>
        <v>18.000761203790031</v>
      </c>
      <c r="I470" s="173">
        <f t="shared" si="112"/>
        <v>185.57485777103128</v>
      </c>
      <c r="J470" s="173">
        <f t="shared" si="113"/>
        <v>244.89733333333317</v>
      </c>
      <c r="K470" s="206">
        <f t="shared" si="114"/>
        <v>66.160788991667872</v>
      </c>
      <c r="L470" s="232">
        <f t="shared" si="115"/>
        <v>34.653939878374004</v>
      </c>
      <c r="M470" s="206">
        <f t="shared" si="116"/>
        <v>54929.176751690735</v>
      </c>
      <c r="Z470" s="229" t="str">
        <f t="shared" si="117"/>
        <v>194/7,0</v>
      </c>
    </row>
    <row r="471" spans="1:26" x14ac:dyDescent="0.2">
      <c r="A471" s="230" t="s">
        <v>731</v>
      </c>
      <c r="B471" s="157">
        <f t="shared" si="120"/>
        <v>194</v>
      </c>
      <c r="C471" s="169">
        <v>8</v>
      </c>
      <c r="D471" s="231">
        <v>36.700000000000003</v>
      </c>
      <c r="E471" s="171">
        <f>(PI()/4*(B470^2-(B470-2*C471)^2))*10^-3</f>
        <v>4.6746898685416118</v>
      </c>
      <c r="F471" s="172"/>
      <c r="G471" s="172">
        <f t="shared" si="110"/>
        <v>2.976</v>
      </c>
      <c r="H471" s="232">
        <f t="shared" si="111"/>
        <v>20.253093855456534</v>
      </c>
      <c r="I471" s="173">
        <f t="shared" si="112"/>
        <v>208.79478201501584</v>
      </c>
      <c r="J471" s="173">
        <f t="shared" si="113"/>
        <v>276.93866666666679</v>
      </c>
      <c r="K471" s="206">
        <f t="shared" si="114"/>
        <v>65.821728935056086</v>
      </c>
      <c r="L471" s="232">
        <f t="shared" si="115"/>
        <v>38.764118748355934</v>
      </c>
      <c r="M471" s="206">
        <f t="shared" si="116"/>
        <v>54343.269721796241</v>
      </c>
      <c r="Z471" s="229" t="str">
        <f t="shared" si="117"/>
        <v>194/8,0</v>
      </c>
    </row>
    <row r="472" spans="1:26" x14ac:dyDescent="0.2">
      <c r="A472" s="230" t="s">
        <v>732</v>
      </c>
      <c r="B472" s="157">
        <f t="shared" si="120"/>
        <v>194</v>
      </c>
      <c r="C472" s="169">
        <v>9</v>
      </c>
      <c r="D472" s="231">
        <v>41.1</v>
      </c>
      <c r="E472" s="171">
        <f>(PI()/4*(B470^2-(B470-2*C472)^2))*10^-3</f>
        <v>5.2307517682270053</v>
      </c>
      <c r="F472" s="172"/>
      <c r="G472" s="172">
        <f t="shared" si="110"/>
        <v>3.3299999999999996</v>
      </c>
      <c r="H472" s="232">
        <f t="shared" si="111"/>
        <v>22.430771270099456</v>
      </c>
      <c r="I472" s="173">
        <f t="shared" si="112"/>
        <v>231.24506464020061</v>
      </c>
      <c r="J472" s="173">
        <f t="shared" si="113"/>
        <v>308.26800000000003</v>
      </c>
      <c r="K472" s="206">
        <f t="shared" si="114"/>
        <v>65.484731044725223</v>
      </c>
      <c r="L472" s="232">
        <f t="shared" si="115"/>
        <v>42.679328175902469</v>
      </c>
      <c r="M472" s="206">
        <f t="shared" si="116"/>
        <v>53760.504284555333</v>
      </c>
      <c r="Z472" s="229" t="str">
        <f t="shared" si="117"/>
        <v>194/9,0</v>
      </c>
    </row>
    <row r="473" spans="1:26" x14ac:dyDescent="0.2">
      <c r="A473" s="230" t="s">
        <v>733</v>
      </c>
      <c r="B473" s="157">
        <f t="shared" si="120"/>
        <v>194</v>
      </c>
      <c r="C473" s="169">
        <v>10</v>
      </c>
      <c r="D473" s="231">
        <v>45.4</v>
      </c>
      <c r="E473" s="171">
        <f>(PI()/4*(B471^2-(B471-2*C473)^2))*10^-3</f>
        <v>5.7805304826052195</v>
      </c>
      <c r="F473" s="172"/>
      <c r="G473" s="172">
        <f t="shared" si="110"/>
        <v>3.68</v>
      </c>
      <c r="H473" s="232">
        <f t="shared" si="111"/>
        <v>24.535461633417849</v>
      </c>
      <c r="I473" s="173">
        <f t="shared" si="112"/>
        <v>252.94290343729747</v>
      </c>
      <c r="J473" s="173">
        <f t="shared" si="113"/>
        <v>338.89333333333326</v>
      </c>
      <c r="K473" s="206">
        <f t="shared" si="114"/>
        <v>65.149827321336772</v>
      </c>
      <c r="L473" s="232">
        <f t="shared" si="115"/>
        <v>46.404430107617451</v>
      </c>
      <c r="M473" s="206">
        <f t="shared" si="116"/>
        <v>53180.880439968016</v>
      </c>
      <c r="Z473" s="229" t="str">
        <f t="shared" si="117"/>
        <v>194/10,0</v>
      </c>
    </row>
    <row r="474" spans="1:26" x14ac:dyDescent="0.2">
      <c r="A474" s="230" t="s">
        <v>734</v>
      </c>
      <c r="B474" s="157">
        <f t="shared" si="120"/>
        <v>194</v>
      </c>
      <c r="C474" s="169">
        <v>11</v>
      </c>
      <c r="D474" s="231">
        <v>49.6</v>
      </c>
      <c r="E474" s="171">
        <f>(PI()/4*(B473^2-(B473-2*C474)^2))*10^-3</f>
        <v>6.3240260116762537</v>
      </c>
      <c r="F474" s="172"/>
      <c r="G474" s="172">
        <f t="shared" si="110"/>
        <v>4.0259999999999998</v>
      </c>
      <c r="H474" s="232">
        <f t="shared" si="111"/>
        <v>26.568814281554857</v>
      </c>
      <c r="I474" s="173">
        <f t="shared" si="112"/>
        <v>273.90530187169963</v>
      </c>
      <c r="J474" s="173">
        <f t="shared" si="113"/>
        <v>368.82266666666681</v>
      </c>
      <c r="K474" s="206">
        <f t="shared" si="114"/>
        <v>64.817050226001498</v>
      </c>
      <c r="L474" s="232">
        <f t="shared" si="115"/>
        <v>49.944215464200724</v>
      </c>
      <c r="M474" s="206">
        <f t="shared" si="116"/>
        <v>52604.398188034291</v>
      </c>
      <c r="Z474" s="229" t="str">
        <f t="shared" si="117"/>
        <v>194/11,0</v>
      </c>
    </row>
    <row r="475" spans="1:26" x14ac:dyDescent="0.2">
      <c r="A475" s="230" t="s">
        <v>735</v>
      </c>
      <c r="B475" s="157">
        <f t="shared" si="120"/>
        <v>194</v>
      </c>
      <c r="C475" s="169">
        <v>12.5</v>
      </c>
      <c r="D475" s="231">
        <v>56</v>
      </c>
      <c r="E475" s="171">
        <f>(PI()/4*(B474^2-(B474-2*C475)^2))*10^-3</f>
        <v>7.1274883328318426</v>
      </c>
      <c r="F475" s="172"/>
      <c r="G475" s="172">
        <f t="shared" si="110"/>
        <v>4.5374999999999996</v>
      </c>
      <c r="H475" s="232">
        <f t="shared" si="111"/>
        <v>29.488646573029346</v>
      </c>
      <c r="I475" s="173">
        <f t="shared" si="112"/>
        <v>304.00666570133347</v>
      </c>
      <c r="J475" s="173">
        <f t="shared" si="113"/>
        <v>412.42916666666656</v>
      </c>
      <c r="K475" s="206">
        <f t="shared" si="114"/>
        <v>64.321944155941054</v>
      </c>
      <c r="L475" s="232">
        <f t="shared" si="115"/>
        <v>54.916731584535704</v>
      </c>
      <c r="M475" s="206">
        <f t="shared" si="116"/>
        <v>51745.565296359178</v>
      </c>
      <c r="Z475" s="229" t="str">
        <f t="shared" si="117"/>
        <v>194/12,5</v>
      </c>
    </row>
    <row r="476" spans="1:26" x14ac:dyDescent="0.2">
      <c r="A476" s="230" t="s">
        <v>736</v>
      </c>
      <c r="B476" s="157">
        <f t="shared" si="120"/>
        <v>194</v>
      </c>
      <c r="C476" s="169">
        <v>14</v>
      </c>
      <c r="D476" s="231">
        <v>62.1</v>
      </c>
      <c r="E476" s="171">
        <f>(PI()/4*(B475^2-(B475-2*C476)^2))*10^-3</f>
        <v>7.9168134870462792</v>
      </c>
      <c r="F476" s="172"/>
      <c r="G476" s="172">
        <f t="shared" si="110"/>
        <v>5.04</v>
      </c>
      <c r="H476" s="232">
        <f t="shared" si="111"/>
        <v>32.257056552970063</v>
      </c>
      <c r="I476" s="173">
        <f t="shared" si="112"/>
        <v>332.54697477288727</v>
      </c>
      <c r="J476" s="173">
        <f t="shared" si="113"/>
        <v>454.51466666666653</v>
      </c>
      <c r="K476" s="206">
        <f t="shared" si="114"/>
        <v>63.831810251629243</v>
      </c>
      <c r="L476" s="232">
        <f t="shared" si="115"/>
        <v>59.498526103677705</v>
      </c>
      <c r="M476" s="206">
        <f t="shared" si="116"/>
        <v>50893.800988154646</v>
      </c>
      <c r="Z476" s="229" t="str">
        <f t="shared" si="117"/>
        <v>194/14,0</v>
      </c>
    </row>
    <row r="477" spans="1:26" x14ac:dyDescent="0.2">
      <c r="A477" s="230" t="s">
        <v>737</v>
      </c>
      <c r="B477" s="157">
        <f t="shared" si="120"/>
        <v>194</v>
      </c>
      <c r="C477" s="169">
        <v>16</v>
      </c>
      <c r="D477" s="231">
        <v>70.2</v>
      </c>
      <c r="E477" s="171">
        <f>(PI()/4*(B476^2-(B476-2*C477)^2))*10^-3</f>
        <v>8.9472558774237321</v>
      </c>
      <c r="F477" s="172"/>
      <c r="G477" s="172">
        <f t="shared" si="110"/>
        <v>5.6960000000000006</v>
      </c>
      <c r="H477" s="232">
        <f t="shared" si="111"/>
        <v>35.721919090614243</v>
      </c>
      <c r="I477" s="173">
        <f t="shared" si="112"/>
        <v>368.26720711973451</v>
      </c>
      <c r="J477" s="173">
        <f t="shared" si="113"/>
        <v>508.3093333333332</v>
      </c>
      <c r="K477" s="206">
        <f t="shared" si="114"/>
        <v>63.186232677696488</v>
      </c>
      <c r="L477" s="232">
        <f t="shared" si="115"/>
        <v>65.026165243830206</v>
      </c>
      <c r="M477" s="206">
        <f t="shared" si="116"/>
        <v>49769.110818169502</v>
      </c>
      <c r="Z477" s="229" t="str">
        <f t="shared" si="117"/>
        <v>194/16,0</v>
      </c>
    </row>
    <row r="478" spans="1:26" x14ac:dyDescent="0.2">
      <c r="A478" s="230" t="s">
        <v>738</v>
      </c>
      <c r="B478" s="157">
        <f t="shared" si="120"/>
        <v>194</v>
      </c>
      <c r="C478" s="169">
        <v>18</v>
      </c>
      <c r="D478" s="231">
        <v>78.099999999999994</v>
      </c>
      <c r="E478" s="171">
        <f t="shared" ref="E478:E483" si="121">(PI()/4*(B473^2-(B473-2*C478)^2))*10^-3</f>
        <v>9.9525655265724655</v>
      </c>
      <c r="F478" s="172"/>
      <c r="G478" s="172">
        <f t="shared" si="110"/>
        <v>6.3360000000000003</v>
      </c>
      <c r="H478" s="232">
        <f t="shared" si="111"/>
        <v>38.939412622714762</v>
      </c>
      <c r="I478" s="173">
        <f t="shared" si="112"/>
        <v>401.43724353314195</v>
      </c>
      <c r="J478" s="173">
        <f t="shared" si="113"/>
        <v>559.51200000000017</v>
      </c>
      <c r="K478" s="206">
        <f t="shared" si="114"/>
        <v>62.549980015984012</v>
      </c>
      <c r="L478" s="232">
        <f t="shared" si="115"/>
        <v>69.921595201282372</v>
      </c>
      <c r="M478" s="206">
        <f t="shared" si="116"/>
        <v>48656.987018798718</v>
      </c>
      <c r="Z478" s="229" t="str">
        <f t="shared" si="117"/>
        <v>194/18,0</v>
      </c>
    </row>
    <row r="479" spans="1:26" x14ac:dyDescent="0.2">
      <c r="A479" s="230" t="s">
        <v>739</v>
      </c>
      <c r="B479" s="157">
        <f t="shared" si="120"/>
        <v>194</v>
      </c>
      <c r="C479" s="169">
        <v>20</v>
      </c>
      <c r="D479" s="231">
        <v>85.8</v>
      </c>
      <c r="E479" s="171">
        <f t="shared" si="121"/>
        <v>10.93274243449248</v>
      </c>
      <c r="F479" s="172"/>
      <c r="G479" s="172">
        <f t="shared" si="110"/>
        <v>6.96</v>
      </c>
      <c r="H479" s="232">
        <f t="shared" si="111"/>
        <v>41.921600865061414</v>
      </c>
      <c r="I479" s="173">
        <f t="shared" si="112"/>
        <v>432.18145221712803</v>
      </c>
      <c r="J479" s="173">
        <f t="shared" si="113"/>
        <v>608.1866666666665</v>
      </c>
      <c r="K479" s="206">
        <f t="shared" si="114"/>
        <v>61.923339703216911</v>
      </c>
      <c r="L479" s="232">
        <f t="shared" si="115"/>
        <v>74.219007127222682</v>
      </c>
      <c r="M479" s="206">
        <f t="shared" si="116"/>
        <v>47557.429590042288</v>
      </c>
      <c r="Z479" s="229" t="str">
        <f t="shared" si="117"/>
        <v>194/20,0</v>
      </c>
    </row>
    <row r="480" spans="1:26" x14ac:dyDescent="0.2">
      <c r="A480" s="230" t="s">
        <v>740</v>
      </c>
      <c r="B480" s="157">
        <f t="shared" si="120"/>
        <v>194</v>
      </c>
      <c r="C480" s="169">
        <v>22</v>
      </c>
      <c r="D480" s="231">
        <v>93.3</v>
      </c>
      <c r="E480" s="171">
        <f t="shared" si="121"/>
        <v>11.887786601183779</v>
      </c>
      <c r="F480" s="172"/>
      <c r="G480" s="172">
        <f t="shared" si="110"/>
        <v>7.5680000000000005</v>
      </c>
      <c r="H480" s="232">
        <f t="shared" si="111"/>
        <v>44.68024594054922</v>
      </c>
      <c r="I480" s="173">
        <f t="shared" si="112"/>
        <v>460.62109217061061</v>
      </c>
      <c r="J480" s="173">
        <f t="shared" si="113"/>
        <v>654.39733333333322</v>
      </c>
      <c r="K480" s="206">
        <f t="shared" si="114"/>
        <v>61.306606495548252</v>
      </c>
      <c r="L480" s="232">
        <f t="shared" si="115"/>
        <v>77.951525715490192</v>
      </c>
      <c r="M480" s="206">
        <f t="shared" si="116"/>
        <v>46470.438531900218</v>
      </c>
      <c r="Z480" s="229" t="str">
        <f t="shared" si="117"/>
        <v>194/22,0</v>
      </c>
    </row>
    <row r="481" spans="1:26" x14ac:dyDescent="0.2">
      <c r="A481" s="230" t="s">
        <v>741</v>
      </c>
      <c r="B481" s="157">
        <f t="shared" si="120"/>
        <v>194</v>
      </c>
      <c r="C481" s="169">
        <v>25</v>
      </c>
      <c r="D481" s="231">
        <v>104.2</v>
      </c>
      <c r="E481" s="171">
        <f t="shared" si="121"/>
        <v>13.273228961416876</v>
      </c>
      <c r="F481" s="172"/>
      <c r="G481" s="172">
        <f t="shared" si="110"/>
        <v>8.4500000000000011</v>
      </c>
      <c r="H481" s="232">
        <f t="shared" si="111"/>
        <v>48.42405755848911</v>
      </c>
      <c r="I481" s="173">
        <f t="shared" si="112"/>
        <v>499.21708823184662</v>
      </c>
      <c r="J481" s="173">
        <f t="shared" si="113"/>
        <v>719.23333333333323</v>
      </c>
      <c r="K481" s="206">
        <f t="shared" si="114"/>
        <v>60.400745028517647</v>
      </c>
      <c r="L481" s="232">
        <f t="shared" si="115"/>
        <v>82.561006456221179</v>
      </c>
      <c r="M481" s="206">
        <f t="shared" si="116"/>
        <v>44863.513889589041</v>
      </c>
      <c r="Z481" s="229" t="str">
        <f t="shared" si="117"/>
        <v>194/25,0</v>
      </c>
    </row>
    <row r="482" spans="1:26" x14ac:dyDescent="0.2">
      <c r="A482" s="230" t="s">
        <v>742</v>
      </c>
      <c r="B482" s="157">
        <f t="shared" si="120"/>
        <v>194</v>
      </c>
      <c r="C482" s="169">
        <v>28</v>
      </c>
      <c r="D482" s="231">
        <v>114.6</v>
      </c>
      <c r="E482" s="171">
        <f t="shared" si="121"/>
        <v>14.60212265388536</v>
      </c>
      <c r="F482" s="172"/>
      <c r="G482" s="172">
        <f t="shared" si="110"/>
        <v>9.2960000000000012</v>
      </c>
      <c r="H482" s="232">
        <f t="shared" si="111"/>
        <v>51.728019501388886</v>
      </c>
      <c r="I482" s="173">
        <f t="shared" si="112"/>
        <v>533.27855156071018</v>
      </c>
      <c r="J482" s="173">
        <f t="shared" si="113"/>
        <v>778.88533333333316</v>
      </c>
      <c r="K482" s="206">
        <f t="shared" si="114"/>
        <v>59.518904559811922</v>
      </c>
      <c r="L482" s="232">
        <f t="shared" si="115"/>
        <v>86.075297998939661</v>
      </c>
      <c r="M482" s="206">
        <f t="shared" si="116"/>
        <v>43284.863581160171</v>
      </c>
      <c r="Z482" s="229" t="str">
        <f t="shared" si="117"/>
        <v>194/28,0</v>
      </c>
    </row>
    <row r="483" spans="1:26" x14ac:dyDescent="0.2">
      <c r="A483" s="233" t="s">
        <v>743</v>
      </c>
      <c r="B483" s="157">
        <f t="shared" si="120"/>
        <v>194</v>
      </c>
      <c r="C483" s="184">
        <v>32</v>
      </c>
      <c r="D483" s="237">
        <v>127.8</v>
      </c>
      <c r="E483" s="186">
        <f t="shared" si="121"/>
        <v>16.286016316209487</v>
      </c>
      <c r="F483" s="187"/>
      <c r="G483" s="187">
        <f t="shared" si="110"/>
        <v>10.368</v>
      </c>
      <c r="H483" s="238">
        <f t="shared" si="111"/>
        <v>55.510886613800039</v>
      </c>
      <c r="I483" s="188">
        <f t="shared" si="112"/>
        <v>572.2771815855674</v>
      </c>
      <c r="J483" s="188">
        <f t="shared" si="113"/>
        <v>850.73066666666648</v>
      </c>
      <c r="K483" s="193">
        <f t="shared" si="114"/>
        <v>58.382360349680965</v>
      </c>
      <c r="L483" s="238">
        <f t="shared" si="115"/>
        <v>89.227389660852438</v>
      </c>
      <c r="M483" s="193">
        <f t="shared" si="116"/>
        <v>41223.978800405268</v>
      </c>
      <c r="Z483" s="229" t="str">
        <f t="shared" si="117"/>
        <v>194/32,0</v>
      </c>
    </row>
    <row r="484" spans="1:26" x14ac:dyDescent="0.2">
      <c r="A484" s="230" t="s">
        <v>744</v>
      </c>
      <c r="B484" s="149">
        <v>219</v>
      </c>
      <c r="C484" s="169">
        <v>6.3</v>
      </c>
      <c r="D484" s="231">
        <v>33</v>
      </c>
      <c r="E484" s="171">
        <f>(PI()/4*(B484^2-(B484-2*C484)^2))*10^-3</f>
        <v>4.2097655717368596</v>
      </c>
      <c r="F484" s="172"/>
      <c r="G484" s="172">
        <f t="shared" si="110"/>
        <v>2.6800200000000007</v>
      </c>
      <c r="H484" s="232">
        <f t="shared" si="111"/>
        <v>23.827788832313164</v>
      </c>
      <c r="I484" s="173">
        <f t="shared" si="112"/>
        <v>217.60537746404717</v>
      </c>
      <c r="J484" s="173">
        <f t="shared" si="113"/>
        <v>285.10347599999994</v>
      </c>
      <c r="K484" s="206">
        <f t="shared" si="114"/>
        <v>75.233785628532615</v>
      </c>
      <c r="L484" s="232">
        <f t="shared" si="115"/>
        <v>46.244094030698889</v>
      </c>
      <c r="M484" s="206">
        <f t="shared" si="116"/>
        <v>71064.852151462677</v>
      </c>
      <c r="Z484" s="229" t="str">
        <f t="shared" si="117"/>
        <v>219/6,3</v>
      </c>
    </row>
    <row r="485" spans="1:26" x14ac:dyDescent="0.2">
      <c r="A485" s="230" t="s">
        <v>745</v>
      </c>
      <c r="B485" s="157">
        <f t="shared" ref="B485:B498" si="122">$B$484</f>
        <v>219</v>
      </c>
      <c r="C485" s="169">
        <v>7</v>
      </c>
      <c r="D485" s="231">
        <v>36.6</v>
      </c>
      <c r="E485" s="171">
        <f>(PI()/4*(B484^2-(B484-2*C485)^2))*10^-3</f>
        <v>4.6621234979272534</v>
      </c>
      <c r="F485" s="172"/>
      <c r="G485" s="172">
        <f t="shared" si="110"/>
        <v>2.9680000000000004</v>
      </c>
      <c r="H485" s="232">
        <f t="shared" si="111"/>
        <v>26.220365317780111</v>
      </c>
      <c r="I485" s="173">
        <f t="shared" si="112"/>
        <v>239.45539102995539</v>
      </c>
      <c r="J485" s="173">
        <f t="shared" si="113"/>
        <v>314.72233333333332</v>
      </c>
      <c r="K485" s="206">
        <f t="shared" si="114"/>
        <v>74.994166439797169</v>
      </c>
      <c r="L485" s="232">
        <f t="shared" si="115"/>
        <v>50.709257351665073</v>
      </c>
      <c r="M485" s="206">
        <f t="shared" si="116"/>
        <v>70597.870111469834</v>
      </c>
      <c r="Z485" s="229" t="str">
        <f t="shared" si="117"/>
        <v>219/7,0</v>
      </c>
    </row>
    <row r="486" spans="1:26" x14ac:dyDescent="0.2">
      <c r="A486" s="230" t="s">
        <v>746</v>
      </c>
      <c r="B486" s="157">
        <f t="shared" si="122"/>
        <v>219</v>
      </c>
      <c r="C486" s="169">
        <v>8</v>
      </c>
      <c r="D486" s="231">
        <v>41.6</v>
      </c>
      <c r="E486" s="171">
        <f>(PI()/4*(B485^2-(B485-2*C486)^2))*10^-3</f>
        <v>5.3030083992595713</v>
      </c>
      <c r="F486" s="172"/>
      <c r="G486" s="172">
        <f t="shared" si="110"/>
        <v>3.3760000000000003</v>
      </c>
      <c r="H486" s="232">
        <f t="shared" si="111"/>
        <v>29.554328685123494</v>
      </c>
      <c r="I486" s="173">
        <f t="shared" si="112"/>
        <v>269.902545069621</v>
      </c>
      <c r="J486" s="173">
        <f t="shared" si="113"/>
        <v>356.33866666666671</v>
      </c>
      <c r="K486" s="206">
        <f t="shared" si="114"/>
        <v>74.653365630760405</v>
      </c>
      <c r="L486" s="232">
        <f t="shared" si="115"/>
        <v>56.867688350530656</v>
      </c>
      <c r="M486" s="206">
        <f t="shared" si="116"/>
        <v>69933.423265235586</v>
      </c>
      <c r="Z486" s="229" t="str">
        <f t="shared" si="117"/>
        <v>219/8,0</v>
      </c>
    </row>
    <row r="487" spans="1:26" x14ac:dyDescent="0.2">
      <c r="A487" s="230" t="s">
        <v>747</v>
      </c>
      <c r="B487" s="157">
        <f t="shared" si="122"/>
        <v>219</v>
      </c>
      <c r="C487" s="169">
        <v>9</v>
      </c>
      <c r="D487" s="231">
        <v>46.6</v>
      </c>
      <c r="E487" s="171">
        <f>(PI()/4*(B485^2-(B485-2*C487)^2))*10^-3</f>
        <v>5.9376101152847092</v>
      </c>
      <c r="F487" s="172"/>
      <c r="G487" s="172">
        <f t="shared" si="110"/>
        <v>3.7800000000000002</v>
      </c>
      <c r="H487" s="232">
        <f t="shared" si="111"/>
        <v>32.791194062924212</v>
      </c>
      <c r="I487" s="173">
        <f t="shared" si="112"/>
        <v>299.46295947875996</v>
      </c>
      <c r="J487" s="173">
        <f t="shared" si="113"/>
        <v>397.14300000000014</v>
      </c>
      <c r="K487" s="206">
        <f t="shared" si="114"/>
        <v>74.314366040490441</v>
      </c>
      <c r="L487" s="232">
        <f t="shared" si="115"/>
        <v>62.771926116040738</v>
      </c>
      <c r="M487" s="206">
        <f t="shared" si="116"/>
        <v>69272.118011654937</v>
      </c>
      <c r="Z487" s="229" t="str">
        <f t="shared" si="117"/>
        <v>219/9,0</v>
      </c>
    </row>
    <row r="488" spans="1:26" x14ac:dyDescent="0.2">
      <c r="A488" s="230" t="s">
        <v>748</v>
      </c>
      <c r="B488" s="157">
        <f t="shared" si="122"/>
        <v>219</v>
      </c>
      <c r="C488" s="169">
        <v>10</v>
      </c>
      <c r="D488" s="231">
        <v>51.5</v>
      </c>
      <c r="E488" s="171">
        <f>(PI()/4*(B486^2-(B486-2*C488)^2))*10^-3</f>
        <v>6.5659286460026678</v>
      </c>
      <c r="F488" s="172"/>
      <c r="G488" s="172">
        <f t="shared" si="110"/>
        <v>4.18</v>
      </c>
      <c r="H488" s="232">
        <f t="shared" si="111"/>
        <v>35.932865256330345</v>
      </c>
      <c r="I488" s="173">
        <f t="shared" si="112"/>
        <v>328.15402060575661</v>
      </c>
      <c r="J488" s="173">
        <f t="shared" si="113"/>
        <v>437.14333333333343</v>
      </c>
      <c r="K488" s="206">
        <f t="shared" si="114"/>
        <v>73.977192431181109</v>
      </c>
      <c r="L488" s="232">
        <f t="shared" si="115"/>
        <v>68.42753744278869</v>
      </c>
      <c r="M488" s="206">
        <f t="shared" si="116"/>
        <v>68613.954350727872</v>
      </c>
      <c r="Z488" s="229" t="str">
        <f t="shared" si="117"/>
        <v>219/10,0</v>
      </c>
    </row>
    <row r="489" spans="1:26" x14ac:dyDescent="0.2">
      <c r="A489" s="230" t="s">
        <v>749</v>
      </c>
      <c r="B489" s="157">
        <f t="shared" si="122"/>
        <v>219</v>
      </c>
      <c r="C489" s="169">
        <v>11</v>
      </c>
      <c r="D489" s="231">
        <v>56.4</v>
      </c>
      <c r="E489" s="171">
        <f>(PI()/4*(B488^2-(B488-2*C489)^2))*10^-3</f>
        <v>7.1879639914134472</v>
      </c>
      <c r="F489" s="172"/>
      <c r="G489" s="172">
        <f t="shared" si="110"/>
        <v>4.5760000000000005</v>
      </c>
      <c r="H489" s="232">
        <f t="shared" si="111"/>
        <v>38.981227220934045</v>
      </c>
      <c r="I489" s="173">
        <f t="shared" si="112"/>
        <v>355.99294265693197</v>
      </c>
      <c r="J489" s="173">
        <f t="shared" si="113"/>
        <v>476.34766666666678</v>
      </c>
      <c r="K489" s="206">
        <f t="shared" si="114"/>
        <v>73.641869883918616</v>
      </c>
      <c r="L489" s="232">
        <f t="shared" si="115"/>
        <v>73.840017600340587</v>
      </c>
      <c r="M489" s="206">
        <f t="shared" si="116"/>
        <v>67958.932282454407</v>
      </c>
      <c r="Z489" s="229" t="str">
        <f t="shared" si="117"/>
        <v>219/11,0</v>
      </c>
    </row>
    <row r="490" spans="1:26" x14ac:dyDescent="0.2">
      <c r="A490" s="230" t="s">
        <v>750</v>
      </c>
      <c r="B490" s="157">
        <f t="shared" si="122"/>
        <v>219</v>
      </c>
      <c r="C490" s="169">
        <v>12.5</v>
      </c>
      <c r="D490" s="231">
        <v>63.7</v>
      </c>
      <c r="E490" s="171">
        <f>(PI()/4*(B489^2-(B489-2*C490)^2))*10^-3</f>
        <v>8.109236037078654</v>
      </c>
      <c r="F490" s="172"/>
      <c r="G490" s="172">
        <f t="shared" si="110"/>
        <v>5.1625000000000005</v>
      </c>
      <c r="H490" s="232">
        <f t="shared" si="111"/>
        <v>43.382892316613841</v>
      </c>
      <c r="I490" s="173">
        <f t="shared" si="112"/>
        <v>396.19079741199863</v>
      </c>
      <c r="J490" s="173">
        <f t="shared" si="113"/>
        <v>533.67916666666656</v>
      </c>
      <c r="K490" s="206">
        <f t="shared" si="114"/>
        <v>73.14241245679554</v>
      </c>
      <c r="L490" s="232">
        <f t="shared" si="115"/>
        <v>81.514712942964849</v>
      </c>
      <c r="M490" s="206">
        <f t="shared" si="116"/>
        <v>66982.289666269673</v>
      </c>
      <c r="Z490" s="229" t="str">
        <f t="shared" si="117"/>
        <v>219/12,5</v>
      </c>
    </row>
    <row r="491" spans="1:26" x14ac:dyDescent="0.2">
      <c r="A491" s="230" t="s">
        <v>751</v>
      </c>
      <c r="B491" s="157">
        <f t="shared" si="122"/>
        <v>219</v>
      </c>
      <c r="C491" s="169">
        <v>14</v>
      </c>
      <c r="D491" s="231">
        <v>70.8</v>
      </c>
      <c r="E491" s="171">
        <f>(PI()/4*(B490^2-(B490-2*C491)^2))*10^-3</f>
        <v>9.0163709158027068</v>
      </c>
      <c r="F491" s="172"/>
      <c r="G491" s="172">
        <f t="shared" si="110"/>
        <v>5.74</v>
      </c>
      <c r="H491" s="232">
        <f t="shared" si="111"/>
        <v>47.585024554513261</v>
      </c>
      <c r="I491" s="173">
        <f t="shared" si="112"/>
        <v>434.56643428779233</v>
      </c>
      <c r="J491" s="173">
        <f t="shared" si="113"/>
        <v>589.26466666666659</v>
      </c>
      <c r="K491" s="206">
        <f t="shared" si="114"/>
        <v>72.647264229288083</v>
      </c>
      <c r="L491" s="232">
        <f t="shared" si="115"/>
        <v>88.672559915530584</v>
      </c>
      <c r="M491" s="206">
        <f t="shared" si="116"/>
        <v>66012.715633555534</v>
      </c>
      <c r="Z491" s="229" t="str">
        <f t="shared" si="117"/>
        <v>219/14,0</v>
      </c>
    </row>
    <row r="492" spans="1:26" x14ac:dyDescent="0.2">
      <c r="A492" s="230" t="s">
        <v>752</v>
      </c>
      <c r="B492" s="157">
        <f t="shared" si="122"/>
        <v>219</v>
      </c>
      <c r="C492" s="169">
        <v>16</v>
      </c>
      <c r="D492" s="231">
        <v>80.099999999999994</v>
      </c>
      <c r="E492" s="171">
        <f>(PI()/4*(B491^2-(B491-2*C492)^2))*10^-3</f>
        <v>10.203892938859648</v>
      </c>
      <c r="F492" s="172"/>
      <c r="G492" s="172">
        <f t="shared" ref="G492:G555" si="123">2*E492/PI()</f>
        <v>6.4959999999999996</v>
      </c>
      <c r="H492" s="232">
        <f t="shared" ref="H492:H555" si="124">((PI()/4)*((B492/2)^4-(B492/2-C492)^4))*10^-6</f>
        <v>52.888052588726914</v>
      </c>
      <c r="I492" s="173">
        <f t="shared" ref="I492:I555" si="125">((PI()/(2*B492))*((B492/2)^4-(B492/2-C492)^4))*10^-3</f>
        <v>482.99591405230063</v>
      </c>
      <c r="J492" s="173">
        <f t="shared" ref="J492:J555" si="126">(B492^3/6*(1-(1-2*C492/B492)^3))*10^-3</f>
        <v>660.70933333333346</v>
      </c>
      <c r="K492" s="206">
        <f t="shared" ref="K492:K555" si="127">SQRT((H492*10^6)/(E492*10^3))</f>
        <v>71.993923354683204</v>
      </c>
      <c r="L492" s="232">
        <f t="shared" ref="L492:L555" si="128">(PI()*C492/(4*B492)*(B492-C492)^4)*10^-6</f>
        <v>97.442832757814898</v>
      </c>
      <c r="M492" s="206">
        <f t="shared" ref="M492:M555" si="129">PI()/2*(B492-C492)^2</f>
        <v>64730.945830890894</v>
      </c>
      <c r="Z492" s="229" t="str">
        <f t="shared" ref="Z492:Z555" si="130">A492</f>
        <v>219/16,0</v>
      </c>
    </row>
    <row r="493" spans="1:26" x14ac:dyDescent="0.2">
      <c r="A493" s="230" t="s">
        <v>753</v>
      </c>
      <c r="B493" s="157">
        <f t="shared" si="122"/>
        <v>219</v>
      </c>
      <c r="C493" s="169">
        <v>18</v>
      </c>
      <c r="D493" s="231">
        <v>89.2</v>
      </c>
      <c r="E493" s="171">
        <f t="shared" ref="E493:E498" si="131">(PI()/4*(B488^2-(B488-2*C493)^2))*10^-3</f>
        <v>11.366282220687872</v>
      </c>
      <c r="F493" s="172"/>
      <c r="G493" s="172">
        <f t="shared" si="123"/>
        <v>7.2359999999999998</v>
      </c>
      <c r="H493" s="232">
        <f t="shared" si="124"/>
        <v>57.861480429689195</v>
      </c>
      <c r="I493" s="173">
        <f t="shared" si="125"/>
        <v>528.4153463898557</v>
      </c>
      <c r="J493" s="173">
        <f t="shared" si="126"/>
        <v>729.16200000000003</v>
      </c>
      <c r="K493" s="206">
        <f t="shared" si="127"/>
        <v>71.348615964151676</v>
      </c>
      <c r="L493" s="232">
        <f t="shared" si="128"/>
        <v>105.36648717762574</v>
      </c>
      <c r="M493" s="206">
        <f t="shared" si="129"/>
        <v>63461.742398840615</v>
      </c>
      <c r="Z493" s="229" t="str">
        <f t="shared" si="130"/>
        <v>219/18,0</v>
      </c>
    </row>
    <row r="494" spans="1:26" x14ac:dyDescent="0.2">
      <c r="A494" s="230" t="s">
        <v>754</v>
      </c>
      <c r="B494" s="157">
        <f t="shared" si="122"/>
        <v>219</v>
      </c>
      <c r="C494" s="169">
        <v>20</v>
      </c>
      <c r="D494" s="231">
        <v>98.2</v>
      </c>
      <c r="E494" s="171">
        <f t="shared" si="131"/>
        <v>12.503538761287377</v>
      </c>
      <c r="F494" s="172"/>
      <c r="G494" s="172">
        <f t="shared" si="123"/>
        <v>7.96</v>
      </c>
      <c r="H494" s="232">
        <f t="shared" si="124"/>
        <v>62.519256748782041</v>
      </c>
      <c r="I494" s="173">
        <f t="shared" si="125"/>
        <v>570.95211642723336</v>
      </c>
      <c r="J494" s="173">
        <f t="shared" si="126"/>
        <v>794.68666666666661</v>
      </c>
      <c r="K494" s="206">
        <f t="shared" si="127"/>
        <v>70.711561996607031</v>
      </c>
      <c r="L494" s="232">
        <f t="shared" si="128"/>
        <v>112.4833048614869</v>
      </c>
      <c r="M494" s="206">
        <f t="shared" si="129"/>
        <v>62205.105337404697</v>
      </c>
      <c r="Z494" s="229" t="str">
        <f t="shared" si="130"/>
        <v>219/20,0</v>
      </c>
    </row>
    <row r="495" spans="1:26" x14ac:dyDescent="0.2">
      <c r="A495" s="230" t="s">
        <v>755</v>
      </c>
      <c r="B495" s="157">
        <f t="shared" si="122"/>
        <v>219</v>
      </c>
      <c r="C495" s="169">
        <v>22</v>
      </c>
      <c r="D495" s="231">
        <v>106.9</v>
      </c>
      <c r="E495" s="171">
        <f t="shared" si="131"/>
        <v>13.615662560658164</v>
      </c>
      <c r="F495" s="172"/>
      <c r="G495" s="172">
        <f t="shared" si="123"/>
        <v>8.668000000000001</v>
      </c>
      <c r="H495" s="232">
        <f t="shared" si="124"/>
        <v>66.875028624492643</v>
      </c>
      <c r="I495" s="173">
        <f t="shared" si="125"/>
        <v>610.73085501819776</v>
      </c>
      <c r="J495" s="173">
        <f t="shared" si="126"/>
        <v>857.34733333333315</v>
      </c>
      <c r="K495" s="206">
        <f t="shared" si="127"/>
        <v>70.082986523121278</v>
      </c>
      <c r="L495" s="232">
        <f t="shared" si="128"/>
        <v>118.83198506662873</v>
      </c>
      <c r="M495" s="206">
        <f t="shared" si="129"/>
        <v>60961.034646583139</v>
      </c>
      <c r="Z495" s="229" t="str">
        <f t="shared" si="130"/>
        <v>219/22,0</v>
      </c>
    </row>
    <row r="496" spans="1:26" x14ac:dyDescent="0.2">
      <c r="A496" s="230" t="s">
        <v>756</v>
      </c>
      <c r="B496" s="157">
        <f t="shared" si="122"/>
        <v>219</v>
      </c>
      <c r="C496" s="169">
        <v>25</v>
      </c>
      <c r="D496" s="231">
        <v>119.6</v>
      </c>
      <c r="E496" s="171">
        <f t="shared" si="131"/>
        <v>15.236724369910498</v>
      </c>
      <c r="F496" s="172"/>
      <c r="G496" s="172">
        <f t="shared" si="123"/>
        <v>9.7000000000000011</v>
      </c>
      <c r="H496" s="232">
        <f t="shared" si="124"/>
        <v>72.87153888964319</v>
      </c>
      <c r="I496" s="173">
        <f t="shared" si="125"/>
        <v>665.49350584149033</v>
      </c>
      <c r="J496" s="173">
        <f t="shared" si="126"/>
        <v>946.10833333333323</v>
      </c>
      <c r="K496" s="206">
        <f t="shared" si="127"/>
        <v>69.156525360952017</v>
      </c>
      <c r="L496" s="232">
        <f t="shared" si="128"/>
        <v>126.99677571561026</v>
      </c>
      <c r="M496" s="206">
        <f t="shared" si="129"/>
        <v>59118.490555252727</v>
      </c>
      <c r="Z496" s="229" t="str">
        <f t="shared" si="130"/>
        <v>219/25,0</v>
      </c>
    </row>
    <row r="497" spans="1:26" x14ac:dyDescent="0.2">
      <c r="A497" s="230" t="s">
        <v>757</v>
      </c>
      <c r="B497" s="157">
        <f t="shared" si="122"/>
        <v>219</v>
      </c>
      <c r="C497" s="169">
        <v>28</v>
      </c>
      <c r="D497" s="231">
        <v>131.9</v>
      </c>
      <c r="E497" s="171">
        <f t="shared" si="131"/>
        <v>16.801237511398213</v>
      </c>
      <c r="F497" s="172"/>
      <c r="G497" s="172">
        <f t="shared" si="123"/>
        <v>10.696</v>
      </c>
      <c r="H497" s="232">
        <f t="shared" si="124"/>
        <v>78.262264482781788</v>
      </c>
      <c r="I497" s="173">
        <f t="shared" si="125"/>
        <v>714.7238765550851</v>
      </c>
      <c r="J497" s="173">
        <f t="shared" si="126"/>
        <v>1028.7853333333333</v>
      </c>
      <c r="K497" s="206">
        <f t="shared" si="127"/>
        <v>68.250457873921988</v>
      </c>
      <c r="L497" s="232">
        <f t="shared" si="128"/>
        <v>133.64024614130568</v>
      </c>
      <c r="M497" s="206">
        <f t="shared" si="129"/>
        <v>57304.220797804621</v>
      </c>
      <c r="Z497" s="229" t="str">
        <f t="shared" si="130"/>
        <v>219/28,0</v>
      </c>
    </row>
    <row r="498" spans="1:26" x14ac:dyDescent="0.2">
      <c r="A498" s="233" t="s">
        <v>758</v>
      </c>
      <c r="B498" s="157">
        <f t="shared" si="122"/>
        <v>219</v>
      </c>
      <c r="C498" s="184">
        <v>32</v>
      </c>
      <c r="D498" s="237">
        <v>147.6</v>
      </c>
      <c r="E498" s="186">
        <f t="shared" si="131"/>
        <v>18.799290439081325</v>
      </c>
      <c r="F498" s="187"/>
      <c r="G498" s="187">
        <f t="shared" si="123"/>
        <v>11.968000000000002</v>
      </c>
      <c r="H498" s="238">
        <f t="shared" si="124"/>
        <v>84.580357596731744</v>
      </c>
      <c r="I498" s="188">
        <f t="shared" si="125"/>
        <v>772.42335704777861</v>
      </c>
      <c r="J498" s="188">
        <f t="shared" si="126"/>
        <v>1129.9306666666666</v>
      </c>
      <c r="K498" s="193">
        <f t="shared" si="127"/>
        <v>67.075517142993377</v>
      </c>
      <c r="L498" s="238">
        <f t="shared" si="128"/>
        <v>140.33376305606382</v>
      </c>
      <c r="M498" s="193">
        <f t="shared" si="129"/>
        <v>54929.176751690735</v>
      </c>
      <c r="Z498" s="229" t="str">
        <f t="shared" si="130"/>
        <v>219/32,0</v>
      </c>
    </row>
    <row r="499" spans="1:26" x14ac:dyDescent="0.2">
      <c r="A499" s="230" t="s">
        <v>759</v>
      </c>
      <c r="B499" s="149">
        <v>245</v>
      </c>
      <c r="C499" s="169">
        <v>6.3</v>
      </c>
      <c r="D499" s="231">
        <v>37.1</v>
      </c>
      <c r="E499" s="171">
        <f>(PI()/4*(B499^2-(B499-2*C499)^2))*10^-3</f>
        <v>4.7243584483948657</v>
      </c>
      <c r="F499" s="172"/>
      <c r="G499" s="172">
        <f t="shared" si="123"/>
        <v>3.0076199999999993</v>
      </c>
      <c r="H499" s="232">
        <f t="shared" si="124"/>
        <v>33.671317613542548</v>
      </c>
      <c r="I499" s="173">
        <f t="shared" si="125"/>
        <v>274.86789888606165</v>
      </c>
      <c r="J499" s="173">
        <f t="shared" si="126"/>
        <v>359.04279599999978</v>
      </c>
      <c r="K499" s="206">
        <f t="shared" si="127"/>
        <v>84.422582879227278</v>
      </c>
      <c r="L499" s="232">
        <f t="shared" si="128"/>
        <v>65.565295437456825</v>
      </c>
      <c r="M499" s="206">
        <f t="shared" si="129"/>
        <v>89500.346161258305</v>
      </c>
      <c r="Z499" s="229" t="str">
        <f t="shared" si="130"/>
        <v>245/6,3</v>
      </c>
    </row>
    <row r="500" spans="1:26" x14ac:dyDescent="0.2">
      <c r="A500" s="230" t="s">
        <v>759</v>
      </c>
      <c r="B500" s="157">
        <f t="shared" ref="B500:B514" si="132">$B$499</f>
        <v>245</v>
      </c>
      <c r="C500" s="169">
        <v>7</v>
      </c>
      <c r="D500" s="231">
        <v>41.1</v>
      </c>
      <c r="E500" s="171">
        <f>(PI()/4*(B499^2-(B499-2*C500)^2))*10^-3</f>
        <v>5.2338933608805958</v>
      </c>
      <c r="F500" s="172"/>
      <c r="G500" s="172">
        <f t="shared" si="123"/>
        <v>3.3320000000000003</v>
      </c>
      <c r="H500" s="232">
        <f t="shared" si="124"/>
        <v>37.090639538550448</v>
      </c>
      <c r="I500" s="173">
        <f t="shared" si="125"/>
        <v>302.78073092694245</v>
      </c>
      <c r="J500" s="173">
        <f t="shared" si="126"/>
        <v>396.62233333333336</v>
      </c>
      <c r="K500" s="206">
        <f t="shared" si="127"/>
        <v>84.182094295639857</v>
      </c>
      <c r="L500" s="232">
        <f t="shared" si="128"/>
        <v>71.999530629617823</v>
      </c>
      <c r="M500" s="206">
        <f t="shared" si="129"/>
        <v>88976.187134970125</v>
      </c>
      <c r="Z500" s="229" t="str">
        <f t="shared" si="130"/>
        <v>245/6,3</v>
      </c>
    </row>
    <row r="501" spans="1:26" x14ac:dyDescent="0.2">
      <c r="A501" s="230" t="s">
        <v>759</v>
      </c>
      <c r="B501" s="157">
        <f t="shared" si="132"/>
        <v>245</v>
      </c>
      <c r="C501" s="169">
        <v>8</v>
      </c>
      <c r="D501" s="231">
        <v>46.8</v>
      </c>
      <c r="E501" s="171">
        <f>(PI()/4*(B500^2-(B500-2*C501)^2))*10^-3</f>
        <v>5.9564596712062476</v>
      </c>
      <c r="F501" s="172"/>
      <c r="G501" s="172">
        <f t="shared" si="123"/>
        <v>3.7919999999999998</v>
      </c>
      <c r="H501" s="232">
        <f t="shared" si="124"/>
        <v>41.868699586367612</v>
      </c>
      <c r="I501" s="173">
        <f t="shared" si="125"/>
        <v>341.78530274585808</v>
      </c>
      <c r="J501" s="173">
        <f t="shared" si="126"/>
        <v>449.52266666666657</v>
      </c>
      <c r="K501" s="206">
        <f t="shared" si="127"/>
        <v>83.839877146856551</v>
      </c>
      <c r="L501" s="232">
        <f t="shared" si="128"/>
        <v>80.910925342306271</v>
      </c>
      <c r="M501" s="206">
        <f t="shared" si="129"/>
        <v>88230.058879742544</v>
      </c>
      <c r="Z501" s="229" t="str">
        <f t="shared" si="130"/>
        <v>245/6,3</v>
      </c>
    </row>
    <row r="502" spans="1:26" x14ac:dyDescent="0.2">
      <c r="A502" s="230" t="s">
        <v>760</v>
      </c>
      <c r="B502" s="157">
        <f t="shared" si="132"/>
        <v>245</v>
      </c>
      <c r="C502" s="169">
        <v>9</v>
      </c>
      <c r="D502" s="231">
        <v>52.4</v>
      </c>
      <c r="E502" s="171">
        <f>(PI()/4*(B500^2-(B500-2*C502)^2))*10^-3</f>
        <v>6.6727427962247203</v>
      </c>
      <c r="F502" s="172"/>
      <c r="G502" s="172">
        <f t="shared" si="123"/>
        <v>4.2480000000000002</v>
      </c>
      <c r="H502" s="232">
        <f t="shared" si="124"/>
        <v>46.523196868128274</v>
      </c>
      <c r="I502" s="173">
        <f t="shared" si="125"/>
        <v>379.78119892349616</v>
      </c>
      <c r="J502" s="173">
        <f t="shared" si="126"/>
        <v>501.50699999999978</v>
      </c>
      <c r="K502" s="206">
        <f t="shared" si="127"/>
        <v>83.49925149365113</v>
      </c>
      <c r="L502" s="232">
        <f t="shared" si="128"/>
        <v>89.498203607891398</v>
      </c>
      <c r="M502" s="206">
        <f t="shared" si="129"/>
        <v>87487.072217168563</v>
      </c>
      <c r="Z502" s="229" t="str">
        <f t="shared" si="130"/>
        <v>245/9,0</v>
      </c>
    </row>
    <row r="503" spans="1:26" x14ac:dyDescent="0.2">
      <c r="A503" s="230" t="s">
        <v>761</v>
      </c>
      <c r="B503" s="157">
        <f t="shared" si="132"/>
        <v>245</v>
      </c>
      <c r="C503" s="169">
        <v>10</v>
      </c>
      <c r="D503" s="231">
        <v>58</v>
      </c>
      <c r="E503" s="171">
        <f>(PI()/4*(B501^2-(B501-2*C503)^2))*10^-3</f>
        <v>7.3827427359360138</v>
      </c>
      <c r="F503" s="172"/>
      <c r="G503" s="172">
        <f t="shared" si="123"/>
        <v>4.7</v>
      </c>
      <c r="H503" s="232">
        <f t="shared" si="124"/>
        <v>51.056280233207495</v>
      </c>
      <c r="I503" s="173">
        <f t="shared" si="125"/>
        <v>416.78596108740811</v>
      </c>
      <c r="J503" s="173">
        <f t="shared" si="126"/>
        <v>552.58333333333337</v>
      </c>
      <c r="K503" s="206">
        <f t="shared" si="127"/>
        <v>83.160236892399482</v>
      </c>
      <c r="L503" s="232">
        <f t="shared" si="128"/>
        <v>97.767665698097531</v>
      </c>
      <c r="M503" s="206">
        <f t="shared" si="129"/>
        <v>86747.227147248166</v>
      </c>
      <c r="Z503" s="229" t="str">
        <f t="shared" si="130"/>
        <v>245/10,0</v>
      </c>
    </row>
    <row r="504" spans="1:26" x14ac:dyDescent="0.2">
      <c r="A504" s="230" t="s">
        <v>762</v>
      </c>
      <c r="B504" s="157">
        <f t="shared" si="132"/>
        <v>245</v>
      </c>
      <c r="C504" s="169">
        <v>11</v>
      </c>
      <c r="D504" s="231">
        <v>63.5</v>
      </c>
      <c r="E504" s="171">
        <f>(PI()/4*(B503^2-(B503-2*C504)^2))*10^-3</f>
        <v>8.0864594903401272</v>
      </c>
      <c r="F504" s="172"/>
      <c r="G504" s="172">
        <f t="shared" si="123"/>
        <v>5.1479999999999997</v>
      </c>
      <c r="H504" s="232">
        <f t="shared" si="124"/>
        <v>55.470079681424394</v>
      </c>
      <c r="I504" s="173">
        <f t="shared" si="125"/>
        <v>452.81697699121958</v>
      </c>
      <c r="J504" s="173">
        <f t="shared" si="126"/>
        <v>602.75966666666636</v>
      </c>
      <c r="K504" s="206">
        <f t="shared" si="127"/>
        <v>82.822853126416746</v>
      </c>
      <c r="L504" s="232">
        <f t="shared" si="128"/>
        <v>105.72553994858873</v>
      </c>
      <c r="M504" s="206">
        <f t="shared" si="129"/>
        <v>86010.523669981354</v>
      </c>
      <c r="Z504" s="229" t="str">
        <f t="shared" si="130"/>
        <v>245/11,0</v>
      </c>
    </row>
    <row r="505" spans="1:26" x14ac:dyDescent="0.2">
      <c r="A505" s="230" t="s">
        <v>763</v>
      </c>
      <c r="B505" s="157">
        <f t="shared" si="132"/>
        <v>245</v>
      </c>
      <c r="C505" s="169">
        <v>12.5</v>
      </c>
      <c r="D505" s="231">
        <v>71.7</v>
      </c>
      <c r="E505" s="171">
        <f>(PI()/4*(B504^2-(B504-2*C505)^2))*10^-3</f>
        <v>9.1302536494953372</v>
      </c>
      <c r="F505" s="172"/>
      <c r="G505" s="172">
        <f t="shared" si="123"/>
        <v>5.8125000000000009</v>
      </c>
      <c r="H505" s="232">
        <f t="shared" si="124"/>
        <v>61.871734496658235</v>
      </c>
      <c r="I505" s="173">
        <f t="shared" si="125"/>
        <v>505.07538364618972</v>
      </c>
      <c r="J505" s="173">
        <f t="shared" si="126"/>
        <v>676.35416666666663</v>
      </c>
      <c r="K505" s="206">
        <f t="shared" si="127"/>
        <v>82.31987913013478</v>
      </c>
      <c r="L505" s="232">
        <f t="shared" si="128"/>
        <v>117.09157262033035</v>
      </c>
      <c r="M505" s="206">
        <f t="shared" si="129"/>
        <v>84911.358940306629</v>
      </c>
      <c r="Z505" s="229" t="str">
        <f t="shared" si="130"/>
        <v>245/12,5</v>
      </c>
    </row>
    <row r="506" spans="1:26" x14ac:dyDescent="0.2">
      <c r="A506" s="230" t="s">
        <v>764</v>
      </c>
      <c r="B506" s="157">
        <f t="shared" si="132"/>
        <v>245</v>
      </c>
      <c r="C506" s="169">
        <v>14</v>
      </c>
      <c r="D506" s="231">
        <v>79.8</v>
      </c>
      <c r="E506" s="171">
        <f>(PI()/4*(B505^2-(B505-2*C506)^2))*10^-3</f>
        <v>10.159910641709391</v>
      </c>
      <c r="F506" s="172"/>
      <c r="G506" s="172">
        <f t="shared" si="123"/>
        <v>6.468</v>
      </c>
      <c r="H506" s="232">
        <f t="shared" si="124"/>
        <v>68.016791779753731</v>
      </c>
      <c r="I506" s="173">
        <f t="shared" si="125"/>
        <v>555.23911656941823</v>
      </c>
      <c r="J506" s="173">
        <f t="shared" si="126"/>
        <v>747.96866666666699</v>
      </c>
      <c r="K506" s="206">
        <f t="shared" si="127"/>
        <v>81.820688092926716</v>
      </c>
      <c r="L506" s="232">
        <f t="shared" si="128"/>
        <v>127.79084805588863</v>
      </c>
      <c r="M506" s="206">
        <f t="shared" si="129"/>
        <v>83819.262794102469</v>
      </c>
      <c r="Z506" s="229" t="str">
        <f t="shared" si="130"/>
        <v>245/14,0</v>
      </c>
    </row>
    <row r="507" spans="1:26" x14ac:dyDescent="0.2">
      <c r="A507" s="230" t="s">
        <v>765</v>
      </c>
      <c r="B507" s="157">
        <f t="shared" si="132"/>
        <v>245</v>
      </c>
      <c r="C507" s="169">
        <v>16</v>
      </c>
      <c r="D507" s="231">
        <v>90.4</v>
      </c>
      <c r="E507" s="171">
        <f>(PI()/4*(B506^2-(B506-2*C507)^2))*10^-3</f>
        <v>11.510795482753002</v>
      </c>
      <c r="F507" s="172"/>
      <c r="G507" s="172">
        <f t="shared" si="123"/>
        <v>7.3280000000000003</v>
      </c>
      <c r="H507" s="232">
        <f t="shared" si="124"/>
        <v>75.823048694329358</v>
      </c>
      <c r="I507" s="173">
        <f t="shared" si="125"/>
        <v>618.96366281085204</v>
      </c>
      <c r="J507" s="173">
        <f t="shared" si="126"/>
        <v>840.42133333333334</v>
      </c>
      <c r="K507" s="206">
        <f t="shared" si="127"/>
        <v>81.161105216723115</v>
      </c>
      <c r="L507" s="232">
        <f t="shared" si="128"/>
        <v>141.05409829962295</v>
      </c>
      <c r="M507" s="206">
        <f t="shared" si="129"/>
        <v>82374.130173451165</v>
      </c>
      <c r="Z507" s="229" t="str">
        <f t="shared" si="130"/>
        <v>245/16,0</v>
      </c>
    </row>
    <row r="508" spans="1:26" x14ac:dyDescent="0.2">
      <c r="A508" s="230" t="s">
        <v>766</v>
      </c>
      <c r="B508" s="157">
        <f t="shared" si="132"/>
        <v>245</v>
      </c>
      <c r="C508" s="169">
        <v>18</v>
      </c>
      <c r="D508" s="231">
        <v>100.8</v>
      </c>
      <c r="E508" s="171">
        <f t="shared" ref="E508:E514" si="133">(PI()/4*(B503^2-(B503-2*C508)^2))*10^-3</f>
        <v>12.836547582567896</v>
      </c>
      <c r="F508" s="172"/>
      <c r="G508" s="172">
        <f t="shared" si="123"/>
        <v>8.1720000000000006</v>
      </c>
      <c r="H508" s="232">
        <f t="shared" si="124"/>
        <v>83.201687724861628</v>
      </c>
      <c r="I508" s="173">
        <f t="shared" si="125"/>
        <v>679.19745081519693</v>
      </c>
      <c r="J508" s="173">
        <f t="shared" si="126"/>
        <v>929.46600000000001</v>
      </c>
      <c r="K508" s="206">
        <f t="shared" si="127"/>
        <v>80.508539919688019</v>
      </c>
      <c r="L508" s="232">
        <f t="shared" si="128"/>
        <v>153.21445153749593</v>
      </c>
      <c r="M508" s="206">
        <f t="shared" si="129"/>
        <v>80941.563923414229</v>
      </c>
      <c r="Z508" s="229" t="str">
        <f t="shared" si="130"/>
        <v>245/18,0</v>
      </c>
    </row>
    <row r="509" spans="1:26" x14ac:dyDescent="0.2">
      <c r="A509" s="230" t="s">
        <v>767</v>
      </c>
      <c r="B509" s="157">
        <f t="shared" si="132"/>
        <v>245</v>
      </c>
      <c r="C509" s="169">
        <v>20</v>
      </c>
      <c r="D509" s="231">
        <v>111</v>
      </c>
      <c r="E509" s="171">
        <f t="shared" si="133"/>
        <v>14.137166941154071</v>
      </c>
      <c r="F509" s="172"/>
      <c r="G509" s="172">
        <f t="shared" si="123"/>
        <v>9.0000000000000018</v>
      </c>
      <c r="H509" s="232">
        <f t="shared" si="124"/>
        <v>90.168617896548298</v>
      </c>
      <c r="I509" s="173">
        <f t="shared" si="125"/>
        <v>736.07035017590442</v>
      </c>
      <c r="J509" s="173">
        <f t="shared" si="126"/>
        <v>1015.1666666666665</v>
      </c>
      <c r="K509" s="206">
        <f t="shared" si="127"/>
        <v>79.86316422481643</v>
      </c>
      <c r="L509" s="232">
        <f t="shared" si="128"/>
        <v>164.31751753988067</v>
      </c>
      <c r="M509" s="206">
        <f t="shared" si="129"/>
        <v>79521.564043991631</v>
      </c>
      <c r="Z509" s="229" t="str">
        <f t="shared" si="130"/>
        <v>245/20,0</v>
      </c>
    </row>
    <row r="510" spans="1:26" x14ac:dyDescent="0.2">
      <c r="A510" s="230" t="s">
        <v>768</v>
      </c>
      <c r="B510" s="157">
        <f t="shared" si="132"/>
        <v>245</v>
      </c>
      <c r="C510" s="169">
        <v>22</v>
      </c>
      <c r="D510" s="231">
        <v>121</v>
      </c>
      <c r="E510" s="171">
        <f t="shared" si="133"/>
        <v>15.412653558511526</v>
      </c>
      <c r="F510" s="172"/>
      <c r="G510" s="172">
        <f t="shared" si="123"/>
        <v>9.8120000000000012</v>
      </c>
      <c r="H510" s="232">
        <f t="shared" si="124"/>
        <v>96.739446641692396</v>
      </c>
      <c r="I510" s="173">
        <f t="shared" si="125"/>
        <v>789.70976850361149</v>
      </c>
      <c r="J510" s="173">
        <f t="shared" si="126"/>
        <v>1097.5873333333334</v>
      </c>
      <c r="K510" s="206">
        <f t="shared" si="127"/>
        <v>79.225153833867694</v>
      </c>
      <c r="L510" s="232">
        <f t="shared" si="128"/>
        <v>174.4078104947979</v>
      </c>
      <c r="M510" s="206">
        <f t="shared" si="129"/>
        <v>78114.130535183416</v>
      </c>
      <c r="Z510" s="229" t="str">
        <f t="shared" si="130"/>
        <v>245/22,0</v>
      </c>
    </row>
    <row r="511" spans="1:26" x14ac:dyDescent="0.2">
      <c r="A511" s="230" t="s">
        <v>769</v>
      </c>
      <c r="B511" s="157">
        <f t="shared" si="132"/>
        <v>245</v>
      </c>
      <c r="C511" s="169">
        <v>25</v>
      </c>
      <c r="D511" s="231">
        <v>135.6</v>
      </c>
      <c r="E511" s="171">
        <f t="shared" si="133"/>
        <v>17.27875959474386</v>
      </c>
      <c r="F511" s="172"/>
      <c r="G511" s="172">
        <f t="shared" si="123"/>
        <v>10.999999999999998</v>
      </c>
      <c r="H511" s="232">
        <f t="shared" si="124"/>
        <v>105.88639864153973</v>
      </c>
      <c r="I511" s="173">
        <f t="shared" si="125"/>
        <v>864.37876442073252</v>
      </c>
      <c r="J511" s="173">
        <f t="shared" si="126"/>
        <v>1215.2083333333337</v>
      </c>
      <c r="K511" s="206">
        <f t="shared" si="127"/>
        <v>78.282341559255883</v>
      </c>
      <c r="L511" s="232">
        <f t="shared" si="128"/>
        <v>187.73901241309454</v>
      </c>
      <c r="M511" s="206">
        <f t="shared" si="129"/>
        <v>76026.542216873</v>
      </c>
      <c r="Z511" s="229" t="str">
        <f t="shared" si="130"/>
        <v>245/25,0</v>
      </c>
    </row>
    <row r="512" spans="1:26" x14ac:dyDescent="0.2">
      <c r="A512" s="230" t="s">
        <v>770</v>
      </c>
      <c r="B512" s="157">
        <f t="shared" si="132"/>
        <v>245</v>
      </c>
      <c r="C512" s="169">
        <v>28</v>
      </c>
      <c r="D512" s="231">
        <v>149.80000000000001</v>
      </c>
      <c r="E512" s="171">
        <f t="shared" si="133"/>
        <v>19.088316963211582</v>
      </c>
      <c r="F512" s="172"/>
      <c r="G512" s="172">
        <f t="shared" si="123"/>
        <v>12.151999999999999</v>
      </c>
      <c r="H512" s="232">
        <f t="shared" si="124"/>
        <v>114.2268747474785</v>
      </c>
      <c r="I512" s="173">
        <f t="shared" si="125"/>
        <v>932.4642836528858</v>
      </c>
      <c r="J512" s="173">
        <f t="shared" si="126"/>
        <v>1325.8093333333334</v>
      </c>
      <c r="K512" s="206">
        <f t="shared" si="127"/>
        <v>77.357126368551192</v>
      </c>
      <c r="L512" s="232">
        <f t="shared" si="128"/>
        <v>199.03101772786269</v>
      </c>
      <c r="M512" s="206">
        <f t="shared" si="129"/>
        <v>73967.22823244489</v>
      </c>
      <c r="Z512" s="229" t="str">
        <f t="shared" si="130"/>
        <v>245/28,0</v>
      </c>
    </row>
    <row r="513" spans="1:26" x14ac:dyDescent="0.2">
      <c r="A513" s="230" t="s">
        <v>771</v>
      </c>
      <c r="B513" s="157">
        <f t="shared" si="132"/>
        <v>245</v>
      </c>
      <c r="C513" s="169">
        <v>32</v>
      </c>
      <c r="D513" s="231">
        <v>168.1</v>
      </c>
      <c r="E513" s="171">
        <f t="shared" si="133"/>
        <v>21.41309552686803</v>
      </c>
      <c r="F513" s="172"/>
      <c r="G513" s="172">
        <f t="shared" si="123"/>
        <v>13.632</v>
      </c>
      <c r="H513" s="232">
        <f t="shared" si="124"/>
        <v>124.17721759724856</v>
      </c>
      <c r="I513" s="173">
        <f t="shared" si="125"/>
        <v>1013.6915722224372</v>
      </c>
      <c r="J513" s="173">
        <f t="shared" si="126"/>
        <v>1462.730666666667</v>
      </c>
      <c r="K513" s="206">
        <f t="shared" si="127"/>
        <v>76.151986185522432</v>
      </c>
      <c r="L513" s="232">
        <f t="shared" si="128"/>
        <v>211.15053642260744</v>
      </c>
      <c r="M513" s="206">
        <f t="shared" si="129"/>
        <v>71265.458550357667</v>
      </c>
      <c r="Z513" s="229" t="str">
        <f t="shared" si="130"/>
        <v>245/32,0</v>
      </c>
    </row>
    <row r="514" spans="1:26" x14ac:dyDescent="0.2">
      <c r="A514" s="233" t="s">
        <v>772</v>
      </c>
      <c r="B514" s="157">
        <f t="shared" si="132"/>
        <v>245</v>
      </c>
      <c r="C514" s="184">
        <v>36</v>
      </c>
      <c r="D514" s="237">
        <v>185.6</v>
      </c>
      <c r="E514" s="186">
        <f t="shared" si="133"/>
        <v>23.637343125609604</v>
      </c>
      <c r="F514" s="187"/>
      <c r="G514" s="187">
        <f t="shared" si="123"/>
        <v>15.048</v>
      </c>
      <c r="H514" s="238">
        <f t="shared" si="124"/>
        <v>132.89209772006788</v>
      </c>
      <c r="I514" s="188">
        <f t="shared" si="125"/>
        <v>1084.8334507760646</v>
      </c>
      <c r="J514" s="188">
        <f t="shared" si="126"/>
        <v>1588.068</v>
      </c>
      <c r="K514" s="193">
        <f t="shared" si="127"/>
        <v>74.980830883633175</v>
      </c>
      <c r="L514" s="238">
        <f t="shared" si="128"/>
        <v>220.19702253018201</v>
      </c>
      <c r="M514" s="193">
        <f t="shared" si="129"/>
        <v>68613.954350727872</v>
      </c>
      <c r="Z514" s="229" t="str">
        <f t="shared" si="130"/>
        <v>245/36,0</v>
      </c>
    </row>
    <row r="515" spans="1:26" x14ac:dyDescent="0.2">
      <c r="A515" s="230" t="s">
        <v>773</v>
      </c>
      <c r="B515" s="149">
        <v>273</v>
      </c>
      <c r="C515" s="169">
        <v>7</v>
      </c>
      <c r="D515" s="231">
        <v>45.9</v>
      </c>
      <c r="E515" s="171">
        <f>(PI()/4*(B515^2-(B515-2*C515)^2))*10^-3</f>
        <v>5.8496455209841951</v>
      </c>
      <c r="F515" s="172"/>
      <c r="G515" s="172">
        <f t="shared" si="123"/>
        <v>3.7240000000000002</v>
      </c>
      <c r="H515" s="232">
        <f t="shared" si="124"/>
        <v>51.773018889160738</v>
      </c>
      <c r="I515" s="173">
        <f t="shared" si="125"/>
        <v>379.28951567150722</v>
      </c>
      <c r="J515" s="173">
        <f t="shared" si="126"/>
        <v>495.40633333333358</v>
      </c>
      <c r="K515" s="206">
        <f t="shared" si="127"/>
        <v>94.077760390009288</v>
      </c>
      <c r="L515" s="232">
        <f t="shared" si="128"/>
        <v>100.8211903996461</v>
      </c>
      <c r="M515" s="206">
        <f t="shared" si="129"/>
        <v>111143.26489869969</v>
      </c>
      <c r="Z515" s="229" t="str">
        <f t="shared" si="130"/>
        <v>273/7,0</v>
      </c>
    </row>
    <row r="516" spans="1:26" x14ac:dyDescent="0.2">
      <c r="A516" s="230" t="s">
        <v>774</v>
      </c>
      <c r="B516" s="157">
        <f t="shared" ref="B516:B529" si="134">$B$515</f>
        <v>273</v>
      </c>
      <c r="C516" s="169">
        <v>8</v>
      </c>
      <c r="D516" s="231">
        <v>52.3</v>
      </c>
      <c r="E516" s="171">
        <f>(PI()/4*(B515^2-(B515-2*C516)^2))*10^-3</f>
        <v>6.6601764256103619</v>
      </c>
      <c r="F516" s="172"/>
      <c r="G516" s="172">
        <f t="shared" si="123"/>
        <v>4.24</v>
      </c>
      <c r="H516" s="232">
        <f t="shared" si="124"/>
        <v>58.517142597465835</v>
      </c>
      <c r="I516" s="173">
        <f t="shared" si="125"/>
        <v>428.6970153660501</v>
      </c>
      <c r="J516" s="173">
        <f t="shared" si="126"/>
        <v>561.97066666666672</v>
      </c>
      <c r="K516" s="206">
        <f t="shared" si="127"/>
        <v>93.734332024077503</v>
      </c>
      <c r="L516" s="232">
        <f t="shared" si="128"/>
        <v>113.50126896927583</v>
      </c>
      <c r="M516" s="206">
        <f t="shared" si="129"/>
        <v>110309.17204917161</v>
      </c>
      <c r="Z516" s="229" t="str">
        <f t="shared" si="130"/>
        <v>273/8,0</v>
      </c>
    </row>
    <row r="517" spans="1:26" x14ac:dyDescent="0.2">
      <c r="A517" s="230" t="s">
        <v>775</v>
      </c>
      <c r="B517" s="157">
        <f t="shared" si="134"/>
        <v>273</v>
      </c>
      <c r="C517" s="169">
        <v>9</v>
      </c>
      <c r="D517" s="231">
        <v>58.6</v>
      </c>
      <c r="E517" s="171">
        <f>(PI()/4*(B515^2-(B515-2*C517)^2))*10^-3</f>
        <v>7.4644241449293487</v>
      </c>
      <c r="F517" s="172"/>
      <c r="G517" s="172">
        <f t="shared" si="123"/>
        <v>4.7519999999999998</v>
      </c>
      <c r="H517" s="232">
        <f t="shared" si="124"/>
        <v>65.105640445091893</v>
      </c>
      <c r="I517" s="173">
        <f t="shared" si="125"/>
        <v>476.96439886514202</v>
      </c>
      <c r="J517" s="173">
        <f t="shared" si="126"/>
        <v>627.50700000000006</v>
      </c>
      <c r="K517" s="206">
        <f t="shared" si="127"/>
        <v>93.392317671208914</v>
      </c>
      <c r="L517" s="232">
        <f t="shared" si="128"/>
        <v>125.77242982977921</v>
      </c>
      <c r="M517" s="206">
        <f t="shared" si="129"/>
        <v>109478.22079229711</v>
      </c>
      <c r="Z517" s="229" t="str">
        <f t="shared" si="130"/>
        <v>273/9,0</v>
      </c>
    </row>
    <row r="518" spans="1:26" x14ac:dyDescent="0.2">
      <c r="A518" s="230" t="s">
        <v>776</v>
      </c>
      <c r="B518" s="157">
        <f t="shared" si="134"/>
        <v>273</v>
      </c>
      <c r="C518" s="169">
        <v>10</v>
      </c>
      <c r="D518" s="231">
        <v>64.900000000000006</v>
      </c>
      <c r="E518" s="171">
        <f>(PI()/4*(B516^2-(B516-2*C518)^2))*10^-3</f>
        <v>8.2623886789411554</v>
      </c>
      <c r="F518" s="172"/>
      <c r="G518" s="172">
        <f t="shared" si="123"/>
        <v>5.26</v>
      </c>
      <c r="H518" s="232">
        <f t="shared" si="124"/>
        <v>71.540925175196861</v>
      </c>
      <c r="I518" s="173">
        <f t="shared" si="125"/>
        <v>524.10934194283413</v>
      </c>
      <c r="J518" s="173">
        <f t="shared" si="126"/>
        <v>692.02333333333331</v>
      </c>
      <c r="K518" s="206">
        <f t="shared" si="127"/>
        <v>93.051732923143348</v>
      </c>
      <c r="L518" s="232">
        <f t="shared" si="128"/>
        <v>137.64176350399089</v>
      </c>
      <c r="M518" s="206">
        <f t="shared" si="129"/>
        <v>108650.4111280762</v>
      </c>
      <c r="Z518" s="229" t="str">
        <f t="shared" si="130"/>
        <v>273/10,0</v>
      </c>
    </row>
    <row r="519" spans="1:26" x14ac:dyDescent="0.2">
      <c r="A519" s="230" t="s">
        <v>777</v>
      </c>
      <c r="B519" s="157">
        <f t="shared" si="134"/>
        <v>273</v>
      </c>
      <c r="C519" s="169">
        <v>11</v>
      </c>
      <c r="D519" s="231">
        <v>71.099999999999994</v>
      </c>
      <c r="E519" s="171">
        <f>(PI()/4*(B518^2-(B518-2*C519)^2))*10^-3</f>
        <v>9.0540700276457855</v>
      </c>
      <c r="F519" s="172"/>
      <c r="G519" s="172">
        <f t="shared" si="123"/>
        <v>5.7640000000000011</v>
      </c>
      <c r="H519" s="232">
        <f t="shared" si="124"/>
        <v>77.825390681382785</v>
      </c>
      <c r="I519" s="173">
        <f t="shared" si="125"/>
        <v>570.14938228119263</v>
      </c>
      <c r="J519" s="173">
        <f t="shared" si="126"/>
        <v>755.52766666666707</v>
      </c>
      <c r="K519" s="206">
        <f t="shared" si="127"/>
        <v>92.712593535074831</v>
      </c>
      <c r="L519" s="232">
        <f t="shared" si="128"/>
        <v>149.11628822359148</v>
      </c>
      <c r="M519" s="206">
        <f t="shared" si="129"/>
        <v>107825.74305650887</v>
      </c>
      <c r="Z519" s="229" t="str">
        <f t="shared" si="130"/>
        <v>273/11,0</v>
      </c>
    </row>
    <row r="520" spans="1:26" x14ac:dyDescent="0.2">
      <c r="A520" s="230" t="s">
        <v>778</v>
      </c>
      <c r="B520" s="157">
        <f t="shared" si="134"/>
        <v>273</v>
      </c>
      <c r="C520" s="169">
        <v>12.5</v>
      </c>
      <c r="D520" s="231">
        <v>80.3</v>
      </c>
      <c r="E520" s="171">
        <f>(PI()/4*(B519^2-(B519-2*C520)^2))*10^-3</f>
        <v>10.229811078251764</v>
      </c>
      <c r="F520" s="172"/>
      <c r="G520" s="172">
        <f t="shared" si="123"/>
        <v>6.5125000000000002</v>
      </c>
      <c r="H520" s="232">
        <f t="shared" si="124"/>
        <v>86.974493150488883</v>
      </c>
      <c r="I520" s="173">
        <f t="shared" si="125"/>
        <v>637.17577399625566</v>
      </c>
      <c r="J520" s="173">
        <f t="shared" si="126"/>
        <v>848.9041666666667</v>
      </c>
      <c r="K520" s="206">
        <f t="shared" si="127"/>
        <v>92.206629371211704</v>
      </c>
      <c r="L520" s="232">
        <f t="shared" si="128"/>
        <v>165.60298392543442</v>
      </c>
      <c r="M520" s="206">
        <f t="shared" si="129"/>
        <v>106594.63143538337</v>
      </c>
      <c r="Z520" s="229" t="str">
        <f t="shared" si="130"/>
        <v>273/12,5</v>
      </c>
    </row>
    <row r="521" spans="1:26" x14ac:dyDescent="0.2">
      <c r="A521" s="230" t="s">
        <v>779</v>
      </c>
      <c r="B521" s="157">
        <f t="shared" si="134"/>
        <v>273</v>
      </c>
      <c r="C521" s="169">
        <v>14</v>
      </c>
      <c r="D521" s="231">
        <v>89.4</v>
      </c>
      <c r="E521" s="171">
        <f>(PI()/4*(B520^2-(B520-2*C521)^2))*10^-3</f>
        <v>11.39141496191659</v>
      </c>
      <c r="F521" s="172"/>
      <c r="G521" s="172">
        <f t="shared" si="123"/>
        <v>7.2519999999999998</v>
      </c>
      <c r="H521" s="232">
        <f t="shared" si="124"/>
        <v>95.797528049107797</v>
      </c>
      <c r="I521" s="173">
        <f t="shared" si="125"/>
        <v>701.81339230115611</v>
      </c>
      <c r="J521" s="173">
        <f t="shared" si="126"/>
        <v>940.04866666666635</v>
      </c>
      <c r="K521" s="206">
        <f t="shared" si="127"/>
        <v>91.704007546017309</v>
      </c>
      <c r="L521" s="232">
        <f t="shared" si="128"/>
        <v>181.24011385405186</v>
      </c>
      <c r="M521" s="206">
        <f t="shared" si="129"/>
        <v>105370.58839772845</v>
      </c>
      <c r="Z521" s="229" t="str">
        <f t="shared" si="130"/>
        <v>273/14,0</v>
      </c>
    </row>
    <row r="522" spans="1:26" x14ac:dyDescent="0.2">
      <c r="A522" s="230" t="s">
        <v>780</v>
      </c>
      <c r="B522" s="157">
        <f t="shared" si="134"/>
        <v>273</v>
      </c>
      <c r="C522" s="169">
        <v>16</v>
      </c>
      <c r="D522" s="231">
        <v>101.4</v>
      </c>
      <c r="E522" s="171">
        <f>(PI()/4*(B521^2-(B521-2*C522)^2))*10^-3</f>
        <v>12.918228991561229</v>
      </c>
      <c r="F522" s="172"/>
      <c r="G522" s="172">
        <f t="shared" si="123"/>
        <v>8.2240000000000002</v>
      </c>
      <c r="H522" s="232">
        <f t="shared" si="124"/>
        <v>107.0678966606834</v>
      </c>
      <c r="I522" s="173">
        <f t="shared" si="125"/>
        <v>784.38019531636201</v>
      </c>
      <c r="J522" s="173">
        <f t="shared" si="126"/>
        <v>1058.1493333333337</v>
      </c>
      <c r="K522" s="206">
        <f t="shared" si="127"/>
        <v>91.039139934426004</v>
      </c>
      <c r="L522" s="232">
        <f t="shared" si="128"/>
        <v>200.80739872944349</v>
      </c>
      <c r="M522" s="206">
        <f t="shared" si="129"/>
        <v>103749.52658847612</v>
      </c>
      <c r="Z522" s="229" t="str">
        <f t="shared" si="130"/>
        <v>273/16,0</v>
      </c>
    </row>
    <row r="523" spans="1:26" x14ac:dyDescent="0.2">
      <c r="A523" s="230" t="s">
        <v>781</v>
      </c>
      <c r="B523" s="157">
        <f t="shared" si="134"/>
        <v>273</v>
      </c>
      <c r="C523" s="169">
        <v>18</v>
      </c>
      <c r="D523" s="231">
        <v>113.2</v>
      </c>
      <c r="E523" s="171">
        <f t="shared" ref="E523:E529" si="135">(PI()/4*(B518^2-(B518-2*C523)^2))*10^-3</f>
        <v>14.419910279977151</v>
      </c>
      <c r="F523" s="172"/>
      <c r="G523" s="172">
        <f t="shared" si="123"/>
        <v>9.18</v>
      </c>
      <c r="H523" s="232">
        <f t="shared" si="124"/>
        <v>117.79083961077833</v>
      </c>
      <c r="I523" s="173">
        <f t="shared" si="125"/>
        <v>862.93655392511607</v>
      </c>
      <c r="J523" s="173">
        <f t="shared" si="126"/>
        <v>1172.394</v>
      </c>
      <c r="K523" s="206">
        <f t="shared" si="127"/>
        <v>90.380445894009611</v>
      </c>
      <c r="L523" s="232">
        <f t="shared" si="128"/>
        <v>218.95782034675469</v>
      </c>
      <c r="M523" s="206">
        <f t="shared" si="129"/>
        <v>102141.03114983815</v>
      </c>
      <c r="Z523" s="229" t="str">
        <f t="shared" si="130"/>
        <v>273/18,0</v>
      </c>
    </row>
    <row r="524" spans="1:26" x14ac:dyDescent="0.2">
      <c r="A524" s="230" t="s">
        <v>782</v>
      </c>
      <c r="B524" s="157">
        <f t="shared" si="134"/>
        <v>273</v>
      </c>
      <c r="C524" s="169">
        <v>20</v>
      </c>
      <c r="D524" s="231">
        <v>124.8</v>
      </c>
      <c r="E524" s="171">
        <f t="shared" si="135"/>
        <v>15.896458827164354</v>
      </c>
      <c r="F524" s="172"/>
      <c r="G524" s="172">
        <f t="shared" si="123"/>
        <v>10.120000000000001</v>
      </c>
      <c r="H524" s="232">
        <f t="shared" si="124"/>
        <v>127.9843770748536</v>
      </c>
      <c r="I524" s="173">
        <f t="shared" si="125"/>
        <v>937.61448406486159</v>
      </c>
      <c r="J524" s="173">
        <f t="shared" si="126"/>
        <v>1282.8466666666666</v>
      </c>
      <c r="K524" s="206">
        <f t="shared" si="127"/>
        <v>89.728061385499686</v>
      </c>
      <c r="L524" s="232">
        <f t="shared" si="128"/>
        <v>235.74327615951893</v>
      </c>
      <c r="M524" s="206">
        <f t="shared" si="129"/>
        <v>100545.10208181453</v>
      </c>
      <c r="Z524" s="229" t="str">
        <f t="shared" si="130"/>
        <v>273/20,0</v>
      </c>
    </row>
    <row r="525" spans="1:26" x14ac:dyDescent="0.2">
      <c r="A525" s="230" t="s">
        <v>783</v>
      </c>
      <c r="B525" s="157">
        <f t="shared" si="134"/>
        <v>273</v>
      </c>
      <c r="C525" s="169">
        <v>22</v>
      </c>
      <c r="D525" s="231">
        <v>136.19999999999999</v>
      </c>
      <c r="E525" s="171">
        <f t="shared" si="135"/>
        <v>17.347874633122835</v>
      </c>
      <c r="F525" s="172"/>
      <c r="G525" s="172">
        <f t="shared" si="123"/>
        <v>11.043999999999999</v>
      </c>
      <c r="H525" s="232">
        <f t="shared" si="124"/>
        <v>137.66622763547542</v>
      </c>
      <c r="I525" s="173">
        <f t="shared" si="125"/>
        <v>1008.543792201285</v>
      </c>
      <c r="J525" s="173">
        <f t="shared" si="126"/>
        <v>1389.5713333333331</v>
      </c>
      <c r="K525" s="206">
        <f t="shared" si="127"/>
        <v>89.082125030782692</v>
      </c>
      <c r="L525" s="232">
        <f t="shared" si="128"/>
        <v>251.21455667591971</v>
      </c>
      <c r="M525" s="206">
        <f t="shared" si="129"/>
        <v>98961.739384405271</v>
      </c>
      <c r="Z525" s="229" t="str">
        <f t="shared" si="130"/>
        <v>273/22,0</v>
      </c>
    </row>
    <row r="526" spans="1:26" x14ac:dyDescent="0.2">
      <c r="A526" s="230" t="s">
        <v>784</v>
      </c>
      <c r="B526" s="157">
        <f t="shared" si="134"/>
        <v>273</v>
      </c>
      <c r="C526" s="169">
        <v>25</v>
      </c>
      <c r="D526" s="231">
        <v>152.9</v>
      </c>
      <c r="E526" s="171">
        <f t="shared" si="135"/>
        <v>19.477874452256717</v>
      </c>
      <c r="F526" s="172"/>
      <c r="G526" s="172">
        <f t="shared" si="123"/>
        <v>12.4</v>
      </c>
      <c r="H526" s="232">
        <f t="shared" si="124"/>
        <v>151.26760773053221</v>
      </c>
      <c r="I526" s="173">
        <f t="shared" si="125"/>
        <v>1108.1876024214812</v>
      </c>
      <c r="J526" s="173">
        <f t="shared" si="126"/>
        <v>1542.8083333333334</v>
      </c>
      <c r="K526" s="206">
        <f t="shared" si="127"/>
        <v>88.125620565190914</v>
      </c>
      <c r="L526" s="232">
        <f t="shared" si="128"/>
        <v>272.06580878871432</v>
      </c>
      <c r="M526" s="206">
        <f t="shared" si="129"/>
        <v>96610.257283193321</v>
      </c>
      <c r="Z526" s="229" t="str">
        <f t="shared" si="130"/>
        <v>273/25,0</v>
      </c>
    </row>
    <row r="527" spans="1:26" x14ac:dyDescent="0.2">
      <c r="A527" s="230" t="s">
        <v>785</v>
      </c>
      <c r="B527" s="157">
        <f t="shared" si="134"/>
        <v>273</v>
      </c>
      <c r="C527" s="169">
        <v>28</v>
      </c>
      <c r="D527" s="231">
        <v>169.2</v>
      </c>
      <c r="E527" s="171">
        <f t="shared" si="135"/>
        <v>21.55132560362598</v>
      </c>
      <c r="F527" s="172"/>
      <c r="G527" s="172">
        <f t="shared" si="123"/>
        <v>13.719999999999999</v>
      </c>
      <c r="H527" s="232">
        <f t="shared" si="124"/>
        <v>163.81431982886153</v>
      </c>
      <c r="I527" s="173">
        <f t="shared" si="125"/>
        <v>1200.1049071711468</v>
      </c>
      <c r="J527" s="173">
        <f t="shared" si="126"/>
        <v>1688.017333333333</v>
      </c>
      <c r="K527" s="206">
        <f t="shared" si="127"/>
        <v>87.184430949568053</v>
      </c>
      <c r="L527" s="232">
        <f t="shared" si="128"/>
        <v>290.2348793430624</v>
      </c>
      <c r="M527" s="206">
        <f t="shared" si="129"/>
        <v>94287.049515863662</v>
      </c>
      <c r="Z527" s="229" t="str">
        <f t="shared" si="130"/>
        <v>273/28,0</v>
      </c>
    </row>
    <row r="528" spans="1:26" x14ac:dyDescent="0.2">
      <c r="A528" s="230" t="s">
        <v>786</v>
      </c>
      <c r="B528" s="157">
        <f t="shared" si="134"/>
        <v>273</v>
      </c>
      <c r="C528" s="169">
        <v>32</v>
      </c>
      <c r="D528" s="231">
        <v>190.2</v>
      </c>
      <c r="E528" s="171">
        <f t="shared" si="135"/>
        <v>24.227962544484487</v>
      </c>
      <c r="F528" s="172"/>
      <c r="G528" s="172">
        <f t="shared" si="123"/>
        <v>15.424000000000001</v>
      </c>
      <c r="H528" s="232">
        <f t="shared" si="124"/>
        <v>178.99921577396944</v>
      </c>
      <c r="I528" s="173">
        <f t="shared" si="125"/>
        <v>1311.3495661096661</v>
      </c>
      <c r="J528" s="173">
        <f t="shared" si="126"/>
        <v>1869.5146666666669</v>
      </c>
      <c r="K528" s="206">
        <f t="shared" si="127"/>
        <v>85.954202922253899</v>
      </c>
      <c r="L528" s="232">
        <f t="shared" si="128"/>
        <v>310.55990339160707</v>
      </c>
      <c r="M528" s="206">
        <f t="shared" si="129"/>
        <v>91233.42145657439</v>
      </c>
      <c r="Z528" s="229" t="str">
        <f t="shared" si="130"/>
        <v>273/32,0</v>
      </c>
    </row>
    <row r="529" spans="1:26" x14ac:dyDescent="0.2">
      <c r="A529" s="233" t="s">
        <v>787</v>
      </c>
      <c r="B529" s="157">
        <f t="shared" si="134"/>
        <v>273</v>
      </c>
      <c r="C529" s="184">
        <v>36</v>
      </c>
      <c r="D529" s="237">
        <v>210.4</v>
      </c>
      <c r="E529" s="186">
        <f t="shared" si="135"/>
        <v>26.804068520428114</v>
      </c>
      <c r="F529" s="187"/>
      <c r="G529" s="187">
        <f t="shared" si="123"/>
        <v>17.064</v>
      </c>
      <c r="H529" s="238">
        <f t="shared" si="124"/>
        <v>192.53697469080018</v>
      </c>
      <c r="I529" s="188">
        <f t="shared" si="125"/>
        <v>1410.5272871120894</v>
      </c>
      <c r="J529" s="188">
        <f t="shared" si="126"/>
        <v>2037.6359999999997</v>
      </c>
      <c r="K529" s="193">
        <f t="shared" si="127"/>
        <v>84.753318519099892</v>
      </c>
      <c r="L529" s="238">
        <f t="shared" si="128"/>
        <v>326.75566003623686</v>
      </c>
      <c r="M529" s="193">
        <f t="shared" si="129"/>
        <v>88230.058879742544</v>
      </c>
      <c r="Z529" s="229" t="str">
        <f t="shared" si="130"/>
        <v>273/36,0</v>
      </c>
    </row>
    <row r="530" spans="1:26" x14ac:dyDescent="0.2">
      <c r="A530" s="230" t="s">
        <v>788</v>
      </c>
      <c r="B530" s="149">
        <v>324</v>
      </c>
      <c r="C530" s="169">
        <v>8</v>
      </c>
      <c r="D530" s="231">
        <v>62.3</v>
      </c>
      <c r="E530" s="171">
        <f>(PI()/4*(B530^2-(B530-2*C530)^2))*10^-3</f>
        <v>7.9419462282749977</v>
      </c>
      <c r="F530" s="172"/>
      <c r="G530" s="172">
        <f t="shared" si="123"/>
        <v>5.056</v>
      </c>
      <c r="H530" s="232">
        <f t="shared" si="124"/>
        <v>99.194908391154698</v>
      </c>
      <c r="I530" s="173">
        <f t="shared" si="125"/>
        <v>612.31424932811547</v>
      </c>
      <c r="J530" s="173">
        <f t="shared" si="126"/>
        <v>799.0186666666666</v>
      </c>
      <c r="K530" s="206">
        <f t="shared" si="127"/>
        <v>111.75866856758806</v>
      </c>
      <c r="L530" s="232">
        <f t="shared" si="128"/>
        <v>193.36736920703586</v>
      </c>
      <c r="M530" s="206">
        <f t="shared" si="129"/>
        <v>156853.4380084312</v>
      </c>
      <c r="Z530" s="229" t="str">
        <f t="shared" si="130"/>
        <v>324/8,0</v>
      </c>
    </row>
    <row r="531" spans="1:26" x14ac:dyDescent="0.2">
      <c r="A531" s="230" t="s">
        <v>789</v>
      </c>
      <c r="B531" s="157">
        <f t="shared" ref="B531:B543" si="136">$B$530</f>
        <v>324</v>
      </c>
      <c r="C531" s="169">
        <v>9</v>
      </c>
      <c r="D531" s="231">
        <v>69.900000000000006</v>
      </c>
      <c r="E531" s="171">
        <f>(PI()/4*(B531^2-(B531-2*C531)^2))*10^-3</f>
        <v>8.9064151729270638</v>
      </c>
      <c r="F531" s="172"/>
      <c r="G531" s="172">
        <f t="shared" si="123"/>
        <v>5.67</v>
      </c>
      <c r="H531" s="232">
        <f t="shared" si="124"/>
        <v>110.55755814533686</v>
      </c>
      <c r="I531" s="173">
        <f t="shared" si="125"/>
        <v>682.45406262553627</v>
      </c>
      <c r="J531" s="173">
        <f t="shared" si="126"/>
        <v>893.26800000000048</v>
      </c>
      <c r="K531" s="206">
        <f t="shared" si="127"/>
        <v>111.41476562825952</v>
      </c>
      <c r="L531" s="232">
        <f t="shared" si="128"/>
        <v>214.7976846783269</v>
      </c>
      <c r="M531" s="206">
        <f t="shared" si="129"/>
        <v>155862.26552622361</v>
      </c>
      <c r="Z531" s="229" t="str">
        <f t="shared" si="130"/>
        <v>324/9,0</v>
      </c>
    </row>
    <row r="532" spans="1:26" x14ac:dyDescent="0.2">
      <c r="A532" s="230" t="s">
        <v>790</v>
      </c>
      <c r="B532" s="157">
        <f t="shared" si="136"/>
        <v>324</v>
      </c>
      <c r="C532" s="169">
        <v>10</v>
      </c>
      <c r="D532" s="231">
        <v>77.400000000000006</v>
      </c>
      <c r="E532" s="171">
        <f>(PI()/4*(B530^2-(B530-2*C532)^2))*10^-3</f>
        <v>9.8646009322719515</v>
      </c>
      <c r="F532" s="172"/>
      <c r="G532" s="172">
        <f t="shared" si="123"/>
        <v>6.28</v>
      </c>
      <c r="H532" s="232">
        <f t="shared" si="124"/>
        <v>121.69958170143904</v>
      </c>
      <c r="I532" s="173">
        <f t="shared" si="125"/>
        <v>751.23198581135216</v>
      </c>
      <c r="J532" s="173">
        <f t="shared" si="126"/>
        <v>986.29333333333443</v>
      </c>
      <c r="K532" s="206">
        <f t="shared" si="127"/>
        <v>111.0720486891279</v>
      </c>
      <c r="L532" s="232">
        <f t="shared" si="128"/>
        <v>235.64784009625117</v>
      </c>
      <c r="M532" s="206">
        <f t="shared" si="129"/>
        <v>154874.23463666963</v>
      </c>
      <c r="Z532" s="229" t="str">
        <f t="shared" si="130"/>
        <v>324/10,0</v>
      </c>
    </row>
    <row r="533" spans="1:26" x14ac:dyDescent="0.2">
      <c r="A533" s="230" t="s">
        <v>791</v>
      </c>
      <c r="B533" s="157">
        <f t="shared" si="136"/>
        <v>324</v>
      </c>
      <c r="C533" s="169">
        <v>11</v>
      </c>
      <c r="D533" s="231">
        <v>84.9</v>
      </c>
      <c r="E533" s="171">
        <f>(PI()/4*(B532^2-(B532-2*C533)^2))*10^-3</f>
        <v>10.816503506309658</v>
      </c>
      <c r="F533" s="172"/>
      <c r="G533" s="172">
        <f t="shared" si="123"/>
        <v>6.8860000000000001</v>
      </c>
      <c r="H533" s="232">
        <f t="shared" si="124"/>
        <v>132.62385361673927</v>
      </c>
      <c r="I533" s="173">
        <f t="shared" si="125"/>
        <v>818.6657630662919</v>
      </c>
      <c r="J533" s="173">
        <f t="shared" si="126"/>
        <v>1078.1026666666662</v>
      </c>
      <c r="K533" s="206">
        <f t="shared" si="127"/>
        <v>110.73052876239686</v>
      </c>
      <c r="L533" s="232">
        <f t="shared" si="128"/>
        <v>255.92629322455298</v>
      </c>
      <c r="M533" s="206">
        <f t="shared" si="129"/>
        <v>153889.34533976921</v>
      </c>
      <c r="Z533" s="229" t="str">
        <f t="shared" si="130"/>
        <v>324/11,0</v>
      </c>
    </row>
    <row r="534" spans="1:26" x14ac:dyDescent="0.2">
      <c r="A534" s="230" t="s">
        <v>792</v>
      </c>
      <c r="B534" s="157">
        <f t="shared" si="136"/>
        <v>324</v>
      </c>
      <c r="C534" s="169">
        <v>12.5</v>
      </c>
      <c r="D534" s="231">
        <v>96</v>
      </c>
      <c r="E534" s="171">
        <f>(PI()/4*(B533^2-(B533-2*C534)^2))*10^-3</f>
        <v>12.232576394915258</v>
      </c>
      <c r="F534" s="172"/>
      <c r="G534" s="172">
        <f t="shared" si="123"/>
        <v>7.7875000000000005</v>
      </c>
      <c r="H534" s="232">
        <f t="shared" si="124"/>
        <v>148.60821886965269</v>
      </c>
      <c r="I534" s="173">
        <f t="shared" si="125"/>
        <v>917.33468438057207</v>
      </c>
      <c r="J534" s="173">
        <f t="shared" si="126"/>
        <v>1213.554166666667</v>
      </c>
      <c r="K534" s="206">
        <f t="shared" si="127"/>
        <v>110.22051759994598</v>
      </c>
      <c r="L534" s="232">
        <f t="shared" si="128"/>
        <v>285.29035416200094</v>
      </c>
      <c r="M534" s="206">
        <f t="shared" si="129"/>
        <v>152417.90188064409</v>
      </c>
      <c r="Z534" s="229" t="str">
        <f t="shared" si="130"/>
        <v>324/12,5</v>
      </c>
    </row>
    <row r="535" spans="1:26" x14ac:dyDescent="0.2">
      <c r="A535" s="230" t="s">
        <v>793</v>
      </c>
      <c r="B535" s="157">
        <f t="shared" si="136"/>
        <v>324</v>
      </c>
      <c r="C535" s="169">
        <v>14</v>
      </c>
      <c r="D535" s="231">
        <v>107</v>
      </c>
      <c r="E535" s="171">
        <f>(PI()/4*(B534^2-(B534-2*C535)^2))*10^-3</f>
        <v>13.634512116579703</v>
      </c>
      <c r="F535" s="172"/>
      <c r="G535" s="172">
        <f t="shared" si="123"/>
        <v>8.6800000000000015</v>
      </c>
      <c r="H535" s="232">
        <f t="shared" si="124"/>
        <v>164.11862234726985</v>
      </c>
      <c r="I535" s="173">
        <f t="shared" si="125"/>
        <v>1013.0779157238881</v>
      </c>
      <c r="J535" s="173">
        <f t="shared" si="126"/>
        <v>1346.3146666666657</v>
      </c>
      <c r="K535" s="206">
        <f t="shared" si="127"/>
        <v>109.71326264403952</v>
      </c>
      <c r="L535" s="232">
        <f t="shared" si="128"/>
        <v>313.41493091437184</v>
      </c>
      <c r="M535" s="206">
        <f t="shared" si="129"/>
        <v>150953.52700498956</v>
      </c>
      <c r="Z535" s="229" t="str">
        <f t="shared" si="130"/>
        <v>324/14,0</v>
      </c>
    </row>
    <row r="536" spans="1:26" x14ac:dyDescent="0.2">
      <c r="A536" s="230" t="s">
        <v>794</v>
      </c>
      <c r="B536" s="157">
        <f t="shared" si="136"/>
        <v>324</v>
      </c>
      <c r="C536" s="169">
        <v>16</v>
      </c>
      <c r="D536" s="231">
        <v>121.5</v>
      </c>
      <c r="E536" s="171">
        <f>(PI()/4*(B535^2-(B535-2*C536)^2))*10^-3</f>
        <v>15.4817685968905</v>
      </c>
      <c r="F536" s="172"/>
      <c r="G536" s="172">
        <f t="shared" si="123"/>
        <v>9.8559999999999999</v>
      </c>
      <c r="H536" s="232">
        <f t="shared" si="124"/>
        <v>184.07822861702806</v>
      </c>
      <c r="I536" s="173">
        <f t="shared" si="125"/>
        <v>1136.2853618335066</v>
      </c>
      <c r="J536" s="173">
        <f t="shared" si="126"/>
        <v>1519.1893333333335</v>
      </c>
      <c r="K536" s="206">
        <f t="shared" si="127"/>
        <v>109.04127658827184</v>
      </c>
      <c r="L536" s="232">
        <f t="shared" si="128"/>
        <v>349.03398828860298</v>
      </c>
      <c r="M536" s="206">
        <f t="shared" si="129"/>
        <v>149012.02274507107</v>
      </c>
      <c r="Z536" s="229" t="str">
        <f t="shared" si="130"/>
        <v>324/16,0</v>
      </c>
    </row>
    <row r="537" spans="1:26" x14ac:dyDescent="0.2">
      <c r="A537" s="230" t="s">
        <v>795</v>
      </c>
      <c r="B537" s="157">
        <f t="shared" si="136"/>
        <v>324</v>
      </c>
      <c r="C537" s="169">
        <v>18</v>
      </c>
      <c r="D537" s="231">
        <v>135.80000000000001</v>
      </c>
      <c r="E537" s="171">
        <f t="shared" ref="E537:E543" si="137">(PI()/4*(B532^2-(B532-2*C537)^2))*10^-3</f>
        <v>17.303892335972581</v>
      </c>
      <c r="F537" s="172"/>
      <c r="G537" s="172">
        <f t="shared" si="123"/>
        <v>11.016</v>
      </c>
      <c r="H537" s="232">
        <f t="shared" si="124"/>
        <v>203.23421548599794</v>
      </c>
      <c r="I537" s="173">
        <f t="shared" si="125"/>
        <v>1254.532194358012</v>
      </c>
      <c r="J537" s="173">
        <f t="shared" si="126"/>
        <v>1687.3920000000003</v>
      </c>
      <c r="K537" s="206">
        <f t="shared" si="127"/>
        <v>108.37435120913065</v>
      </c>
      <c r="L537" s="232">
        <f t="shared" si="128"/>
        <v>382.56310370984977</v>
      </c>
      <c r="M537" s="206">
        <f t="shared" si="129"/>
        <v>147083.08485576694</v>
      </c>
      <c r="Z537" s="229" t="str">
        <f t="shared" si="130"/>
        <v>324/18,0</v>
      </c>
    </row>
    <row r="538" spans="1:26" x14ac:dyDescent="0.2">
      <c r="A538" s="230" t="s">
        <v>796</v>
      </c>
      <c r="B538" s="157">
        <f t="shared" si="136"/>
        <v>324</v>
      </c>
      <c r="C538" s="169">
        <v>20</v>
      </c>
      <c r="D538" s="231">
        <v>149.9</v>
      </c>
      <c r="E538" s="171">
        <f t="shared" si="137"/>
        <v>19.100883333825944</v>
      </c>
      <c r="F538" s="172"/>
      <c r="G538" s="172">
        <f t="shared" si="123"/>
        <v>12.160000000000002</v>
      </c>
      <c r="H538" s="232">
        <f t="shared" si="124"/>
        <v>221.60844843904857</v>
      </c>
      <c r="I538" s="173">
        <f t="shared" si="125"/>
        <v>1367.9533854262259</v>
      </c>
      <c r="J538" s="173">
        <f t="shared" si="126"/>
        <v>1850.9866666666665</v>
      </c>
      <c r="K538" s="206">
        <f t="shared" si="127"/>
        <v>107.71258050942795</v>
      </c>
      <c r="L538" s="232">
        <f t="shared" si="128"/>
        <v>414.06564752343587</v>
      </c>
      <c r="M538" s="206">
        <f t="shared" si="129"/>
        <v>145166.71333707715</v>
      </c>
      <c r="Z538" s="229" t="str">
        <f t="shared" si="130"/>
        <v>324/20,0</v>
      </c>
    </row>
    <row r="539" spans="1:26" x14ac:dyDescent="0.2">
      <c r="A539" s="230" t="s">
        <v>797</v>
      </c>
      <c r="B539" s="157">
        <f t="shared" si="136"/>
        <v>324</v>
      </c>
      <c r="C539" s="169">
        <v>22</v>
      </c>
      <c r="D539" s="231">
        <v>163.9</v>
      </c>
      <c r="E539" s="171">
        <f t="shared" si="137"/>
        <v>20.872741590450588</v>
      </c>
      <c r="F539" s="172"/>
      <c r="G539" s="172">
        <f t="shared" si="123"/>
        <v>13.288000000000002</v>
      </c>
      <c r="H539" s="232">
        <f t="shared" si="124"/>
        <v>239.22249136815415</v>
      </c>
      <c r="I539" s="173">
        <f t="shared" si="125"/>
        <v>1476.6820454824331</v>
      </c>
      <c r="J539" s="173">
        <f t="shared" si="126"/>
        <v>2010.0373333333328</v>
      </c>
      <c r="K539" s="206">
        <f t="shared" si="127"/>
        <v>107.05606008068855</v>
      </c>
      <c r="L539" s="232">
        <f t="shared" si="128"/>
        <v>443.60386747890999</v>
      </c>
      <c r="M539" s="206">
        <f t="shared" si="129"/>
        <v>143262.90818900176</v>
      </c>
      <c r="Z539" s="229" t="str">
        <f t="shared" si="130"/>
        <v>324/22,0</v>
      </c>
    </row>
    <row r="540" spans="1:26" x14ac:dyDescent="0.2">
      <c r="A540" s="230" t="s">
        <v>798</v>
      </c>
      <c r="B540" s="157">
        <f t="shared" si="136"/>
        <v>324</v>
      </c>
      <c r="C540" s="169">
        <v>25</v>
      </c>
      <c r="D540" s="231">
        <v>184.3</v>
      </c>
      <c r="E540" s="171">
        <f t="shared" si="137"/>
        <v>23.483405085583705</v>
      </c>
      <c r="F540" s="172"/>
      <c r="G540" s="172">
        <f t="shared" si="123"/>
        <v>14.950000000000001</v>
      </c>
      <c r="H540" s="232">
        <f t="shared" si="124"/>
        <v>264.26462827934478</v>
      </c>
      <c r="I540" s="173">
        <f t="shared" si="125"/>
        <v>1631.2631375268197</v>
      </c>
      <c r="J540" s="173">
        <f t="shared" si="126"/>
        <v>2240.2333333333336</v>
      </c>
      <c r="K540" s="206">
        <f t="shared" si="127"/>
        <v>106.08133671857647</v>
      </c>
      <c r="L540" s="232">
        <f t="shared" si="128"/>
        <v>484.3615196904509</v>
      </c>
      <c r="M540" s="206">
        <f t="shared" si="129"/>
        <v>140430.76241179055</v>
      </c>
      <c r="Z540" s="229" t="str">
        <f t="shared" si="130"/>
        <v>324/25,0</v>
      </c>
    </row>
    <row r="541" spans="1:26" x14ac:dyDescent="0.2">
      <c r="A541" s="230" t="s">
        <v>799</v>
      </c>
      <c r="B541" s="157">
        <f t="shared" si="136"/>
        <v>324</v>
      </c>
      <c r="C541" s="169">
        <v>28</v>
      </c>
      <c r="D541" s="231">
        <v>204.4</v>
      </c>
      <c r="E541" s="171">
        <f t="shared" si="137"/>
        <v>26.037519912952206</v>
      </c>
      <c r="F541" s="172"/>
      <c r="G541" s="172">
        <f t="shared" si="123"/>
        <v>16.576000000000001</v>
      </c>
      <c r="H541" s="232">
        <f t="shared" si="124"/>
        <v>287.71459503812184</v>
      </c>
      <c r="I541" s="173">
        <f t="shared" si="125"/>
        <v>1776.0160187538388</v>
      </c>
      <c r="J541" s="173">
        <f t="shared" si="126"/>
        <v>2460.5653333333335</v>
      </c>
      <c r="K541" s="206">
        <f t="shared" si="127"/>
        <v>105.11898020814318</v>
      </c>
      <c r="L541" s="232">
        <f t="shared" si="128"/>
        <v>521.03841823240214</v>
      </c>
      <c r="M541" s="206">
        <f t="shared" si="129"/>
        <v>137626.89096846167</v>
      </c>
      <c r="Z541" s="229" t="str">
        <f t="shared" si="130"/>
        <v>324/28,0</v>
      </c>
    </row>
    <row r="542" spans="1:26" x14ac:dyDescent="0.2">
      <c r="A542" s="230" t="s">
        <v>800</v>
      </c>
      <c r="B542" s="157">
        <f t="shared" si="136"/>
        <v>324</v>
      </c>
      <c r="C542" s="169">
        <v>32</v>
      </c>
      <c r="D542" s="231">
        <v>230.4</v>
      </c>
      <c r="E542" s="171">
        <f t="shared" si="137"/>
        <v>29.355041755143027</v>
      </c>
      <c r="F542" s="172"/>
      <c r="G542" s="172">
        <f t="shared" si="123"/>
        <v>18.687999999999999</v>
      </c>
      <c r="H542" s="232">
        <f t="shared" si="124"/>
        <v>316.62348037097269</v>
      </c>
      <c r="I542" s="173">
        <f t="shared" si="125"/>
        <v>1954.4659282158807</v>
      </c>
      <c r="J542" s="173">
        <f t="shared" si="126"/>
        <v>2739.3706666666667</v>
      </c>
      <c r="K542" s="206">
        <f t="shared" si="127"/>
        <v>103.85566907973777</v>
      </c>
      <c r="L542" s="232">
        <f t="shared" si="128"/>
        <v>563.93137177582582</v>
      </c>
      <c r="M542" s="206">
        <f t="shared" si="129"/>
        <v>133932.37800784007</v>
      </c>
      <c r="Z542" s="229" t="str">
        <f t="shared" si="130"/>
        <v>324/32,0</v>
      </c>
    </row>
    <row r="543" spans="1:26" x14ac:dyDescent="0.2">
      <c r="A543" s="233" t="s">
        <v>801</v>
      </c>
      <c r="B543" s="157">
        <f t="shared" si="136"/>
        <v>324</v>
      </c>
      <c r="C543" s="184">
        <v>36</v>
      </c>
      <c r="D543" s="237">
        <v>255.7</v>
      </c>
      <c r="E543" s="186">
        <f t="shared" si="137"/>
        <v>32.572032632418974</v>
      </c>
      <c r="F543" s="187"/>
      <c r="G543" s="187">
        <f t="shared" si="123"/>
        <v>20.736000000000001</v>
      </c>
      <c r="H543" s="238">
        <f t="shared" si="124"/>
        <v>342.98350361937179</v>
      </c>
      <c r="I543" s="188">
        <f t="shared" si="125"/>
        <v>2117.1821211072333</v>
      </c>
      <c r="J543" s="188">
        <f t="shared" si="126"/>
        <v>3001.5359999999996</v>
      </c>
      <c r="K543" s="193">
        <f t="shared" si="127"/>
        <v>102.61578825892242</v>
      </c>
      <c r="L543" s="238">
        <f t="shared" si="128"/>
        <v>600.36770548074651</v>
      </c>
      <c r="M543" s="193">
        <f t="shared" si="129"/>
        <v>130288.13052967589</v>
      </c>
      <c r="Z543" s="229" t="str">
        <f t="shared" si="130"/>
        <v>324/36,0</v>
      </c>
    </row>
    <row r="544" spans="1:26" x14ac:dyDescent="0.2">
      <c r="A544" s="230" t="s">
        <v>802</v>
      </c>
      <c r="B544" s="149">
        <v>356</v>
      </c>
      <c r="C544" s="169">
        <v>9</v>
      </c>
      <c r="D544" s="231">
        <v>77</v>
      </c>
      <c r="E544" s="171">
        <f>(PI()/4*(B544^2-(B544-2*C544)^2))*10^-3</f>
        <v>9.8111938571609247</v>
      </c>
      <c r="F544" s="172"/>
      <c r="G544" s="172">
        <f t="shared" si="123"/>
        <v>6.2460000000000004</v>
      </c>
      <c r="H544" s="232">
        <f t="shared" si="124"/>
        <v>147.76884348116496</v>
      </c>
      <c r="I544" s="173">
        <f t="shared" si="125"/>
        <v>830.16204202901667</v>
      </c>
      <c r="J544" s="173">
        <f t="shared" si="126"/>
        <v>1083.9240000000004</v>
      </c>
      <c r="K544" s="206">
        <f t="shared" si="127"/>
        <v>122.72428447540445</v>
      </c>
      <c r="L544" s="232">
        <f t="shared" si="128"/>
        <v>287.87257463340637</v>
      </c>
      <c r="M544" s="206">
        <f t="shared" si="129"/>
        <v>189138.0149130467</v>
      </c>
      <c r="Z544" s="229" t="str">
        <f t="shared" si="130"/>
        <v>356/9,0</v>
      </c>
    </row>
    <row r="545" spans="1:26" x14ac:dyDescent="0.2">
      <c r="A545" s="230" t="s">
        <v>803</v>
      </c>
      <c r="B545" s="157">
        <f t="shared" ref="B545:B556" si="138">$B$544</f>
        <v>356</v>
      </c>
      <c r="C545" s="169">
        <v>10</v>
      </c>
      <c r="D545" s="231">
        <v>85.3</v>
      </c>
      <c r="E545" s="171">
        <f>(PI()/4*(B545^2-(B545-2*C545)^2))*10^-3</f>
        <v>10.869910581420685</v>
      </c>
      <c r="F545" s="172"/>
      <c r="G545" s="172">
        <f t="shared" si="123"/>
        <v>6.9200000000000008</v>
      </c>
      <c r="H545" s="232">
        <f t="shared" si="124"/>
        <v>162.79865077793758</v>
      </c>
      <c r="I545" s="173">
        <f t="shared" si="125"/>
        <v>914.59916167380663</v>
      </c>
      <c r="J545" s="173">
        <f t="shared" si="126"/>
        <v>1197.4933333333338</v>
      </c>
      <c r="K545" s="206">
        <f t="shared" si="127"/>
        <v>122.38055401083949</v>
      </c>
      <c r="L545" s="232">
        <f t="shared" si="128"/>
        <v>316.18719553877395</v>
      </c>
      <c r="M545" s="206">
        <f t="shared" si="129"/>
        <v>188049.45305857784</v>
      </c>
      <c r="Z545" s="229" t="str">
        <f t="shared" si="130"/>
        <v>356/10,0</v>
      </c>
    </row>
    <row r="546" spans="1:26" x14ac:dyDescent="0.2">
      <c r="A546" s="230" t="s">
        <v>804</v>
      </c>
      <c r="B546" s="157">
        <f t="shared" si="138"/>
        <v>356</v>
      </c>
      <c r="C546" s="169">
        <v>11</v>
      </c>
      <c r="D546" s="231">
        <v>93.6</v>
      </c>
      <c r="E546" s="171">
        <f>(PI()/4*(B545^2-(B545-2*C546)^2))*10^-3</f>
        <v>11.922344120373266</v>
      </c>
      <c r="F546" s="172"/>
      <c r="G546" s="172">
        <f t="shared" si="123"/>
        <v>7.5900000000000007</v>
      </c>
      <c r="H546" s="232">
        <f t="shared" si="124"/>
        <v>177.56245157074912</v>
      </c>
      <c r="I546" s="173">
        <f t="shared" si="125"/>
        <v>997.54186275701761</v>
      </c>
      <c r="J546" s="173">
        <f t="shared" si="126"/>
        <v>1309.7186666666678</v>
      </c>
      <c r="K546" s="206">
        <f t="shared" si="127"/>
        <v>122.03790394791284</v>
      </c>
      <c r="L546" s="232">
        <f t="shared" si="128"/>
        <v>343.80243544941186</v>
      </c>
      <c r="M546" s="206">
        <f t="shared" si="129"/>
        <v>186964.03279676256</v>
      </c>
      <c r="Z546" s="229" t="str">
        <f t="shared" si="130"/>
        <v>356/11,0</v>
      </c>
    </row>
    <row r="547" spans="1:26" x14ac:dyDescent="0.2">
      <c r="A547" s="230" t="s">
        <v>805</v>
      </c>
      <c r="B547" s="157">
        <f t="shared" si="138"/>
        <v>356</v>
      </c>
      <c r="C547" s="169">
        <v>12.5</v>
      </c>
      <c r="D547" s="231">
        <v>105.9</v>
      </c>
      <c r="E547" s="171">
        <f>(PI()/4*(B546^2-(B546-2*C547)^2))*10^-3</f>
        <v>13.489213456351173</v>
      </c>
      <c r="F547" s="172"/>
      <c r="G547" s="172">
        <f t="shared" si="123"/>
        <v>8.5874999999999986</v>
      </c>
      <c r="H547" s="232">
        <f t="shared" si="124"/>
        <v>199.21629200596331</v>
      </c>
      <c r="I547" s="173">
        <f t="shared" si="125"/>
        <v>1119.1926517188951</v>
      </c>
      <c r="J547" s="173">
        <f t="shared" si="126"/>
        <v>1475.5541666666666</v>
      </c>
      <c r="K547" s="206">
        <f t="shared" si="127"/>
        <v>121.52597458979706</v>
      </c>
      <c r="L547" s="232">
        <f t="shared" si="128"/>
        <v>383.93425495358821</v>
      </c>
      <c r="M547" s="206">
        <f t="shared" si="129"/>
        <v>185341.79289026515</v>
      </c>
      <c r="Z547" s="229" t="str">
        <f t="shared" si="130"/>
        <v>356/12,5</v>
      </c>
    </row>
    <row r="548" spans="1:26" x14ac:dyDescent="0.2">
      <c r="A548" s="230" t="s">
        <v>806</v>
      </c>
      <c r="B548" s="157">
        <f t="shared" si="138"/>
        <v>356</v>
      </c>
      <c r="C548" s="169">
        <v>14</v>
      </c>
      <c r="D548" s="231">
        <v>118.1</v>
      </c>
      <c r="E548" s="171">
        <f>(PI()/4*(B547^2-(B547-2*C548)^2))*10^-3</f>
        <v>15.04194562538793</v>
      </c>
      <c r="F548" s="172"/>
      <c r="G548" s="172">
        <f t="shared" si="123"/>
        <v>9.5760000000000005</v>
      </c>
      <c r="H548" s="232">
        <f t="shared" si="124"/>
        <v>220.28929368380622</v>
      </c>
      <c r="I548" s="173">
        <f t="shared" si="125"/>
        <v>1237.5803015944171</v>
      </c>
      <c r="J548" s="173">
        <f t="shared" si="126"/>
        <v>1638.4106666666657</v>
      </c>
      <c r="K548" s="206">
        <f t="shared" si="127"/>
        <v>121.01652779682615</v>
      </c>
      <c r="L548" s="232">
        <f t="shared" si="128"/>
        <v>422.54439313183485</v>
      </c>
      <c r="M548" s="206">
        <f t="shared" si="129"/>
        <v>183726.62156723827</v>
      </c>
      <c r="Z548" s="229" t="str">
        <f t="shared" si="130"/>
        <v>356/14,0</v>
      </c>
    </row>
    <row r="549" spans="1:26" x14ac:dyDescent="0.2">
      <c r="A549" s="230" t="s">
        <v>807</v>
      </c>
      <c r="B549" s="157">
        <f t="shared" si="138"/>
        <v>356</v>
      </c>
      <c r="C549" s="169">
        <v>16</v>
      </c>
      <c r="D549" s="231">
        <v>134.19999999999999</v>
      </c>
      <c r="E549" s="171">
        <f>(PI()/4*(B548^2-(B548-2*C549)^2))*10^-3</f>
        <v>17.090264035528474</v>
      </c>
      <c r="F549" s="172"/>
      <c r="G549" s="172">
        <f t="shared" si="123"/>
        <v>10.879999999999999</v>
      </c>
      <c r="H549" s="232">
        <f t="shared" si="124"/>
        <v>247.50120376252337</v>
      </c>
      <c r="I549" s="173">
        <f t="shared" si="125"/>
        <v>1390.4562009130525</v>
      </c>
      <c r="J549" s="173">
        <f t="shared" si="126"/>
        <v>1850.9653333333333</v>
      </c>
      <c r="K549" s="206">
        <f t="shared" si="127"/>
        <v>120.34118164618461</v>
      </c>
      <c r="L549" s="232">
        <f t="shared" si="128"/>
        <v>471.71048992444605</v>
      </c>
      <c r="M549" s="206">
        <f t="shared" si="129"/>
        <v>181584.05537749003</v>
      </c>
      <c r="Z549" s="229" t="str">
        <f t="shared" si="130"/>
        <v>356/16,0</v>
      </c>
    </row>
    <row r="550" spans="1:26" x14ac:dyDescent="0.2">
      <c r="A550" s="230" t="s">
        <v>808</v>
      </c>
      <c r="B550" s="157">
        <f t="shared" si="138"/>
        <v>356</v>
      </c>
      <c r="C550" s="169">
        <v>18</v>
      </c>
      <c r="D550" s="231">
        <v>150</v>
      </c>
      <c r="E550" s="171">
        <f t="shared" ref="E550:E556" si="139">(PI()/4*(B545^2-(B545-2*C550)^2))*10^-3</f>
        <v>19.113449704440299</v>
      </c>
      <c r="F550" s="172"/>
      <c r="G550" s="172">
        <f t="shared" si="123"/>
        <v>12.167999999999999</v>
      </c>
      <c r="H550" s="232">
        <f t="shared" si="124"/>
        <v>273.72371321728957</v>
      </c>
      <c r="I550" s="173">
        <f t="shared" si="125"/>
        <v>1537.7736697600537</v>
      </c>
      <c r="J550" s="173">
        <f t="shared" si="126"/>
        <v>2058.3360000000002</v>
      </c>
      <c r="K550" s="206">
        <f t="shared" si="127"/>
        <v>119.67038062946069</v>
      </c>
      <c r="L550" s="232">
        <f t="shared" si="128"/>
        <v>518.29759019348194</v>
      </c>
      <c r="M550" s="206">
        <f t="shared" si="129"/>
        <v>179454.05555835617</v>
      </c>
      <c r="Z550" s="229" t="str">
        <f t="shared" si="130"/>
        <v>356/18,0</v>
      </c>
    </row>
    <row r="551" spans="1:26" x14ac:dyDescent="0.2">
      <c r="A551" s="230" t="s">
        <v>809</v>
      </c>
      <c r="B551" s="157">
        <f t="shared" si="138"/>
        <v>356</v>
      </c>
      <c r="C551" s="169">
        <v>20</v>
      </c>
      <c r="D551" s="231">
        <v>165.7</v>
      </c>
      <c r="E551" s="171">
        <f t="shared" si="139"/>
        <v>21.111502632123411</v>
      </c>
      <c r="F551" s="172"/>
      <c r="G551" s="172">
        <f t="shared" si="123"/>
        <v>13.440000000000001</v>
      </c>
      <c r="H551" s="232">
        <f t="shared" si="124"/>
        <v>298.98110027613171</v>
      </c>
      <c r="I551" s="173">
        <f t="shared" si="125"/>
        <v>1679.6691026748974</v>
      </c>
      <c r="J551" s="173">
        <f t="shared" si="126"/>
        <v>2260.5866666666675</v>
      </c>
      <c r="K551" s="206">
        <f t="shared" si="127"/>
        <v>119.0042016064979</v>
      </c>
      <c r="L551" s="232">
        <f t="shared" si="128"/>
        <v>562.37627218292459</v>
      </c>
      <c r="M551" s="206">
        <f t="shared" si="129"/>
        <v>177336.62210983664</v>
      </c>
      <c r="Z551" s="229" t="str">
        <f t="shared" si="130"/>
        <v>356/20,0</v>
      </c>
    </row>
    <row r="552" spans="1:26" x14ac:dyDescent="0.2">
      <c r="A552" s="230" t="s">
        <v>810</v>
      </c>
      <c r="B552" s="157">
        <f t="shared" si="138"/>
        <v>356</v>
      </c>
      <c r="C552" s="169">
        <v>22</v>
      </c>
      <c r="D552" s="231">
        <v>181.2</v>
      </c>
      <c r="E552" s="171">
        <f t="shared" si="139"/>
        <v>23.084422818577803</v>
      </c>
      <c r="F552" s="172"/>
      <c r="G552" s="172">
        <f t="shared" si="123"/>
        <v>14.696000000000002</v>
      </c>
      <c r="H552" s="232">
        <f t="shared" si="124"/>
        <v>323.2973415741821</v>
      </c>
      <c r="I552" s="173">
        <f t="shared" si="125"/>
        <v>1816.2771998549556</v>
      </c>
      <c r="J552" s="173">
        <f t="shared" si="126"/>
        <v>2457.7813333333324</v>
      </c>
      <c r="K552" s="206">
        <f t="shared" si="127"/>
        <v>118.34272263219231</v>
      </c>
      <c r="L552" s="232">
        <f t="shared" si="128"/>
        <v>604.01598401057186</v>
      </c>
      <c r="M552" s="206">
        <f t="shared" si="129"/>
        <v>175231.75503193148</v>
      </c>
      <c r="Z552" s="229" t="str">
        <f t="shared" si="130"/>
        <v>356/22,0</v>
      </c>
    </row>
    <row r="553" spans="1:26" x14ac:dyDescent="0.2">
      <c r="A553" s="230" t="s">
        <v>811</v>
      </c>
      <c r="B553" s="157">
        <f t="shared" si="138"/>
        <v>356</v>
      </c>
      <c r="C553" s="169">
        <v>25</v>
      </c>
      <c r="D553" s="231">
        <v>204.1</v>
      </c>
      <c r="E553" s="171">
        <f t="shared" si="139"/>
        <v>25.996679208455539</v>
      </c>
      <c r="F553" s="172"/>
      <c r="G553" s="172">
        <f t="shared" si="123"/>
        <v>16.55</v>
      </c>
      <c r="H553" s="232">
        <f t="shared" si="124"/>
        <v>358.05876190786023</v>
      </c>
      <c r="I553" s="173">
        <f t="shared" si="125"/>
        <v>2011.5660781340462</v>
      </c>
      <c r="J553" s="173">
        <f t="shared" si="126"/>
        <v>2744.2333333333331</v>
      </c>
      <c r="K553" s="206">
        <f t="shared" si="127"/>
        <v>117.35949045560824</v>
      </c>
      <c r="L553" s="232">
        <f t="shared" si="128"/>
        <v>662.0516422196381</v>
      </c>
      <c r="M553" s="206">
        <f t="shared" si="129"/>
        <v>172098.01635997565</v>
      </c>
      <c r="Z553" s="229" t="str">
        <f t="shared" si="130"/>
        <v>356/25,0</v>
      </c>
    </row>
    <row r="554" spans="1:26" x14ac:dyDescent="0.2">
      <c r="A554" s="230" t="s">
        <v>812</v>
      </c>
      <c r="B554" s="157">
        <f t="shared" si="138"/>
        <v>356</v>
      </c>
      <c r="C554" s="169">
        <v>28</v>
      </c>
      <c r="D554" s="231">
        <v>226.5</v>
      </c>
      <c r="E554" s="171">
        <f t="shared" si="139"/>
        <v>28.85238693056866</v>
      </c>
      <c r="F554" s="172"/>
      <c r="G554" s="172">
        <f t="shared" si="123"/>
        <v>18.367999999999999</v>
      </c>
      <c r="H554" s="232">
        <f t="shared" si="124"/>
        <v>390.83443336148309</v>
      </c>
      <c r="I554" s="173">
        <f t="shared" si="125"/>
        <v>2195.6990638285565</v>
      </c>
      <c r="J554" s="173">
        <f t="shared" si="126"/>
        <v>3019.6693333333324</v>
      </c>
      <c r="K554" s="206">
        <f t="shared" si="127"/>
        <v>116.38728452885221</v>
      </c>
      <c r="L554" s="232">
        <f t="shared" si="128"/>
        <v>714.97900571387777</v>
      </c>
      <c r="M554" s="206">
        <f t="shared" si="129"/>
        <v>168992.55202190214</v>
      </c>
      <c r="Z554" s="229" t="str">
        <f t="shared" si="130"/>
        <v>356/28,0</v>
      </c>
    </row>
    <row r="555" spans="1:26" x14ac:dyDescent="0.2">
      <c r="A555" s="230" t="s">
        <v>813</v>
      </c>
      <c r="B555" s="157">
        <f t="shared" si="138"/>
        <v>356</v>
      </c>
      <c r="C555" s="169">
        <v>32</v>
      </c>
      <c r="D555" s="231">
        <v>255.7</v>
      </c>
      <c r="E555" s="171">
        <f t="shared" si="139"/>
        <v>32.572032632418974</v>
      </c>
      <c r="F555" s="172"/>
      <c r="G555" s="172">
        <f t="shared" si="123"/>
        <v>20.736000000000001</v>
      </c>
      <c r="H555" s="232">
        <f t="shared" si="124"/>
        <v>431.57943237955141</v>
      </c>
      <c r="I555" s="173">
        <f t="shared" si="125"/>
        <v>2424.6035526941091</v>
      </c>
      <c r="J555" s="173">
        <f t="shared" si="126"/>
        <v>3370.1546666666659</v>
      </c>
      <c r="K555" s="206">
        <f t="shared" si="127"/>
        <v>115.10864433221339</v>
      </c>
      <c r="L555" s="232">
        <f t="shared" si="128"/>
        <v>777.98263344743248</v>
      </c>
      <c r="M555" s="206">
        <f t="shared" si="129"/>
        <v>164895.91520162107</v>
      </c>
      <c r="Z555" s="229" t="str">
        <f t="shared" si="130"/>
        <v>356/32,0</v>
      </c>
    </row>
    <row r="556" spans="1:26" x14ac:dyDescent="0.2">
      <c r="A556" s="233" t="s">
        <v>814</v>
      </c>
      <c r="B556" s="157">
        <f t="shared" si="138"/>
        <v>356</v>
      </c>
      <c r="C556" s="184">
        <v>36</v>
      </c>
      <c r="D556" s="237">
        <v>284.10000000000002</v>
      </c>
      <c r="E556" s="186">
        <f t="shared" si="139"/>
        <v>36.191147369354418</v>
      </c>
      <c r="F556" s="187"/>
      <c r="G556" s="187">
        <f t="shared" ref="G556:G619" si="140">2*E556/PI()</f>
        <v>23.04</v>
      </c>
      <c r="H556" s="238">
        <f t="shared" ref="H556:H619" si="141">((PI()/4)*((B556/2)^4-(B556/2-C556)^4))*10^-6</f>
        <v>469.10965220157192</v>
      </c>
      <c r="I556" s="188">
        <f t="shared" ref="I556:I619" si="142">((PI()/(2*B556))*((B556/2)^4-(B556/2-C556)^4))*10^-3</f>
        <v>2635.4474842784939</v>
      </c>
      <c r="J556" s="188">
        <f t="shared" ref="J556:J619" si="143">(B556^3/6*(1-(1-2*C556/B556)^3))*10^-3</f>
        <v>3701.9520000000002</v>
      </c>
      <c r="K556" s="193">
        <f t="shared" ref="K556:K619" si="144">SQRT((H556*10^6)/(E556*10^3))</f>
        <v>113.85077953180645</v>
      </c>
      <c r="L556" s="238">
        <f t="shared" ref="L556:L619" si="145">(PI()*C556/(4*B556)*(B556-C556)^4)*10^-6</f>
        <v>832.80303160042513</v>
      </c>
      <c r="M556" s="193">
        <f t="shared" ref="M556:M619" si="146">PI()/2*(B556-C556)^2</f>
        <v>160849.54386379741</v>
      </c>
      <c r="Z556" s="229" t="str">
        <f t="shared" ref="Z556:Z619" si="147">A556</f>
        <v>356/36,0</v>
      </c>
    </row>
    <row r="557" spans="1:26" x14ac:dyDescent="0.2">
      <c r="A557" s="230" t="s">
        <v>815</v>
      </c>
      <c r="B557" s="149">
        <v>377</v>
      </c>
      <c r="C557" s="169">
        <v>10</v>
      </c>
      <c r="D557" s="231">
        <v>90.5</v>
      </c>
      <c r="E557" s="171">
        <f>(PI()/4*(B557^2-(B557-2*C557)^2))*10^-3</f>
        <v>11.529645038674539</v>
      </c>
      <c r="F557" s="172"/>
      <c r="G557" s="172">
        <f t="shared" si="140"/>
        <v>7.339999999999999</v>
      </c>
      <c r="H557" s="232">
        <f t="shared" si="141"/>
        <v>194.25866563973784</v>
      </c>
      <c r="I557" s="173">
        <f t="shared" si="142"/>
        <v>1030.5499503434369</v>
      </c>
      <c r="J557" s="173">
        <f t="shared" si="143"/>
        <v>1347.2233333333329</v>
      </c>
      <c r="K557" s="206">
        <f t="shared" si="144"/>
        <v>129.80225344731116</v>
      </c>
      <c r="L557" s="232">
        <f t="shared" si="145"/>
        <v>377.93123630328307</v>
      </c>
      <c r="M557" s="206">
        <f t="shared" si="146"/>
        <v>211568.98645967784</v>
      </c>
      <c r="Z557" s="229" t="str">
        <f t="shared" si="147"/>
        <v>377/10,0</v>
      </c>
    </row>
    <row r="558" spans="1:26" x14ac:dyDescent="0.2">
      <c r="A558" s="230" t="s">
        <v>816</v>
      </c>
      <c r="B558" s="157">
        <f t="shared" ref="B558:B568" si="148">$B$557</f>
        <v>377</v>
      </c>
      <c r="C558" s="169">
        <v>11</v>
      </c>
      <c r="D558" s="231">
        <v>99.3</v>
      </c>
      <c r="E558" s="171">
        <f>(PI()/4*(B557^2-(B557-2*C558)^2))*10^-3</f>
        <v>12.648052023352507</v>
      </c>
      <c r="F558" s="172"/>
      <c r="G558" s="172">
        <f t="shared" si="140"/>
        <v>8.0519999999999996</v>
      </c>
      <c r="H558" s="232">
        <f t="shared" si="141"/>
        <v>211.97660889187924</v>
      </c>
      <c r="I558" s="173">
        <f t="shared" si="142"/>
        <v>1124.5443442540013</v>
      </c>
      <c r="J558" s="173">
        <f t="shared" si="143"/>
        <v>1473.9596666666655</v>
      </c>
      <c r="K558" s="206">
        <f t="shared" si="144"/>
        <v>129.45897033423367</v>
      </c>
      <c r="L558" s="232">
        <f t="shared" si="145"/>
        <v>411.21178992275611</v>
      </c>
      <c r="M558" s="206">
        <f t="shared" si="146"/>
        <v>210417.59275213716</v>
      </c>
      <c r="Z558" s="229" t="str">
        <f t="shared" si="147"/>
        <v>377/11,0</v>
      </c>
    </row>
    <row r="559" spans="1:26" x14ac:dyDescent="0.2">
      <c r="A559" s="230" t="s">
        <v>817</v>
      </c>
      <c r="B559" s="157">
        <f t="shared" si="148"/>
        <v>377</v>
      </c>
      <c r="C559" s="169">
        <v>12.5</v>
      </c>
      <c r="D559" s="231">
        <v>112.4</v>
      </c>
      <c r="E559" s="171">
        <f>(PI()/4*(B558^2-(B558-2*C559)^2))*10^-3</f>
        <v>14.313881527918495</v>
      </c>
      <c r="F559" s="172"/>
      <c r="G559" s="172">
        <f t="shared" si="140"/>
        <v>9.1125000000000007</v>
      </c>
      <c r="H559" s="232">
        <f t="shared" si="141"/>
        <v>237.99780278229628</v>
      </c>
      <c r="I559" s="173">
        <f t="shared" si="142"/>
        <v>1262.5878131686809</v>
      </c>
      <c r="J559" s="173">
        <f t="shared" si="143"/>
        <v>1661.404166666666</v>
      </c>
      <c r="K559" s="206">
        <f t="shared" si="144"/>
        <v>128.94596736618016</v>
      </c>
      <c r="L559" s="232">
        <f t="shared" si="145"/>
        <v>459.67266089474884</v>
      </c>
      <c r="M559" s="206">
        <f t="shared" si="146"/>
        <v>208696.39267705166</v>
      </c>
      <c r="Z559" s="229" t="str">
        <f t="shared" si="147"/>
        <v>377/12,5</v>
      </c>
    </row>
    <row r="560" spans="1:26" x14ac:dyDescent="0.2">
      <c r="A560" s="230" t="s">
        <v>818</v>
      </c>
      <c r="B560" s="157">
        <f t="shared" si="148"/>
        <v>377</v>
      </c>
      <c r="C560" s="169">
        <v>14</v>
      </c>
      <c r="D560" s="231">
        <v>125.3</v>
      </c>
      <c r="E560" s="171">
        <f>(PI()/4*(B559^2-(B559-2*C560)^2))*10^-3</f>
        <v>15.965573865543329</v>
      </c>
      <c r="F560" s="172"/>
      <c r="G560" s="172">
        <f t="shared" si="140"/>
        <v>10.164</v>
      </c>
      <c r="H560" s="232">
        <f t="shared" si="141"/>
        <v>263.36211939580318</v>
      </c>
      <c r="I560" s="173">
        <f t="shared" si="142"/>
        <v>1397.1465219936508</v>
      </c>
      <c r="J560" s="173">
        <f t="shared" si="143"/>
        <v>1845.680666666668</v>
      </c>
      <c r="K560" s="206">
        <f t="shared" si="144"/>
        <v>128.43529499323773</v>
      </c>
      <c r="L560" s="232">
        <f t="shared" si="145"/>
        <v>506.41092577985859</v>
      </c>
      <c r="M560" s="206">
        <f t="shared" si="146"/>
        <v>206982.26118543671</v>
      </c>
      <c r="Z560" s="229" t="str">
        <f t="shared" si="147"/>
        <v>377/14,0</v>
      </c>
    </row>
    <row r="561" spans="1:26" x14ac:dyDescent="0.2">
      <c r="A561" s="230" t="s">
        <v>819</v>
      </c>
      <c r="B561" s="157">
        <f t="shared" si="148"/>
        <v>377</v>
      </c>
      <c r="C561" s="169">
        <v>16</v>
      </c>
      <c r="D561" s="231">
        <v>142.4</v>
      </c>
      <c r="E561" s="171">
        <f>(PI()/4*(B560^2-(B560-2*C561)^2))*10^-3</f>
        <v>18.145839167134643</v>
      </c>
      <c r="F561" s="172"/>
      <c r="G561" s="172">
        <f t="shared" si="140"/>
        <v>11.551999999999998</v>
      </c>
      <c r="H561" s="232">
        <f t="shared" si="141"/>
        <v>296.17865511586751</v>
      </c>
      <c r="I561" s="173">
        <f t="shared" si="142"/>
        <v>1571.2395496863001</v>
      </c>
      <c r="J561" s="173">
        <f t="shared" si="143"/>
        <v>2086.5013333333327</v>
      </c>
      <c r="K561" s="206">
        <f t="shared" si="144"/>
        <v>127.75807215201706</v>
      </c>
      <c r="L561" s="232">
        <f t="shared" si="145"/>
        <v>566.10543110222511</v>
      </c>
      <c r="M561" s="206">
        <f t="shared" si="146"/>
        <v>204707.74810423772</v>
      </c>
      <c r="Z561" s="229" t="str">
        <f t="shared" si="147"/>
        <v>377/16,0</v>
      </c>
    </row>
    <row r="562" spans="1:26" x14ac:dyDescent="0.2">
      <c r="A562" s="230" t="s">
        <v>820</v>
      </c>
      <c r="B562" s="157">
        <f t="shared" si="148"/>
        <v>377</v>
      </c>
      <c r="C562" s="169">
        <v>18</v>
      </c>
      <c r="D562" s="231">
        <v>159.4</v>
      </c>
      <c r="E562" s="171">
        <f t="shared" ref="E562:E568" si="149">(PI()/4*(B557^2-(B557-2*C562)^2))*10^-3</f>
        <v>20.300971727497242</v>
      </c>
      <c r="F562" s="172"/>
      <c r="G562" s="172">
        <f t="shared" si="140"/>
        <v>12.923999999999999</v>
      </c>
      <c r="H562" s="232">
        <f t="shared" si="141"/>
        <v>327.87338150641017</v>
      </c>
      <c r="I562" s="173">
        <f t="shared" si="142"/>
        <v>1739.3813342515127</v>
      </c>
      <c r="J562" s="173">
        <f t="shared" si="143"/>
        <v>2321.8019999999988</v>
      </c>
      <c r="K562" s="206">
        <f t="shared" si="144"/>
        <v>127.0851092772084</v>
      </c>
      <c r="L562" s="232">
        <f t="shared" si="145"/>
        <v>622.87203173670719</v>
      </c>
      <c r="M562" s="206">
        <f t="shared" si="146"/>
        <v>202445.80139365306</v>
      </c>
      <c r="Z562" s="229" t="str">
        <f t="shared" si="147"/>
        <v>377/18,0</v>
      </c>
    </row>
    <row r="563" spans="1:26" x14ac:dyDescent="0.2">
      <c r="A563" s="230" t="s">
        <v>821</v>
      </c>
      <c r="B563" s="157">
        <f t="shared" si="148"/>
        <v>377</v>
      </c>
      <c r="C563" s="169">
        <v>20</v>
      </c>
      <c r="D563" s="231">
        <v>176.1</v>
      </c>
      <c r="E563" s="171">
        <f t="shared" si="149"/>
        <v>22.430971546631124</v>
      </c>
      <c r="F563" s="172"/>
      <c r="G563" s="172">
        <f t="shared" si="140"/>
        <v>14.280000000000001</v>
      </c>
      <c r="H563" s="232">
        <f t="shared" si="141"/>
        <v>358.4721601581553</v>
      </c>
      <c r="I563" s="173">
        <f t="shared" si="142"/>
        <v>1901.7090724570571</v>
      </c>
      <c r="J563" s="173">
        <f t="shared" si="143"/>
        <v>2551.6466666666684</v>
      </c>
      <c r="K563" s="206">
        <f t="shared" si="144"/>
        <v>126.41647440108429</v>
      </c>
      <c r="L563" s="232">
        <f t="shared" si="145"/>
        <v>676.78603890904014</v>
      </c>
      <c r="M563" s="206">
        <f t="shared" si="146"/>
        <v>200196.42105368277</v>
      </c>
      <c r="Z563" s="229" t="str">
        <f t="shared" si="147"/>
        <v>377/20,0</v>
      </c>
    </row>
    <row r="564" spans="1:26" x14ac:dyDescent="0.2">
      <c r="A564" s="230" t="s">
        <v>822</v>
      </c>
      <c r="B564" s="157">
        <f t="shared" si="148"/>
        <v>377</v>
      </c>
      <c r="C564" s="169">
        <v>22</v>
      </c>
      <c r="D564" s="231">
        <v>192.6</v>
      </c>
      <c r="E564" s="171">
        <f t="shared" si="149"/>
        <v>24.535838624536286</v>
      </c>
      <c r="F564" s="172"/>
      <c r="G564" s="172">
        <f t="shared" si="140"/>
        <v>15.620000000000001</v>
      </c>
      <c r="H564" s="232">
        <f t="shared" si="141"/>
        <v>388.00055106893257</v>
      </c>
      <c r="I564" s="173">
        <f t="shared" si="142"/>
        <v>2058.3583611083959</v>
      </c>
      <c r="J564" s="173">
        <f t="shared" si="143"/>
        <v>2776.0993333333336</v>
      </c>
      <c r="K564" s="206">
        <f t="shared" si="144"/>
        <v>125.75223656062741</v>
      </c>
      <c r="L564" s="232">
        <f t="shared" si="145"/>
        <v>727.92162947168481</v>
      </c>
      <c r="M564" s="206">
        <f t="shared" si="146"/>
        <v>197959.60708432682</v>
      </c>
      <c r="Z564" s="229" t="str">
        <f t="shared" si="147"/>
        <v>377/22,0</v>
      </c>
    </row>
    <row r="565" spans="1:26" x14ac:dyDescent="0.2">
      <c r="A565" s="230" t="s">
        <v>823</v>
      </c>
      <c r="B565" s="157">
        <f t="shared" si="148"/>
        <v>377</v>
      </c>
      <c r="C565" s="169">
        <v>25</v>
      </c>
      <c r="D565" s="231">
        <v>217</v>
      </c>
      <c r="E565" s="171">
        <f t="shared" si="149"/>
        <v>27.646015351590179</v>
      </c>
      <c r="F565" s="172"/>
      <c r="G565" s="172">
        <f t="shared" si="140"/>
        <v>17.600000000000001</v>
      </c>
      <c r="H565" s="232">
        <f t="shared" si="141"/>
        <v>430.34133071477169</v>
      </c>
      <c r="I565" s="173">
        <f t="shared" si="142"/>
        <v>2282.977881775977</v>
      </c>
      <c r="J565" s="173">
        <f t="shared" si="143"/>
        <v>3102.808333333332</v>
      </c>
      <c r="K565" s="206">
        <f t="shared" si="144"/>
        <v>124.76427774006468</v>
      </c>
      <c r="L565" s="232">
        <f t="shared" si="145"/>
        <v>799.57497607125151</v>
      </c>
      <c r="M565" s="206">
        <f t="shared" si="146"/>
        <v>194627.94807519487</v>
      </c>
      <c r="Z565" s="229" t="str">
        <f t="shared" si="147"/>
        <v>377/25,0</v>
      </c>
    </row>
    <row r="566" spans="1:26" x14ac:dyDescent="0.2">
      <c r="A566" s="230" t="s">
        <v>824</v>
      </c>
      <c r="B566" s="157">
        <f t="shared" si="148"/>
        <v>377</v>
      </c>
      <c r="C566" s="169">
        <v>28</v>
      </c>
      <c r="D566" s="231">
        <v>241</v>
      </c>
      <c r="E566" s="171">
        <f t="shared" si="149"/>
        <v>30.69964341087946</v>
      </c>
      <c r="F566" s="172"/>
      <c r="G566" s="172">
        <f t="shared" si="140"/>
        <v>19.544</v>
      </c>
      <c r="H566" s="232">
        <f t="shared" si="141"/>
        <v>470.41447344033224</v>
      </c>
      <c r="I566" s="173">
        <f t="shared" si="142"/>
        <v>2495.5674983572007</v>
      </c>
      <c r="J566" s="173">
        <f t="shared" si="143"/>
        <v>3417.7453333333337</v>
      </c>
      <c r="K566" s="206">
        <f t="shared" si="144"/>
        <v>123.7866107460738</v>
      </c>
      <c r="L566" s="232">
        <f t="shared" si="145"/>
        <v>865.38282242300829</v>
      </c>
      <c r="M566" s="206">
        <f t="shared" si="146"/>
        <v>191324.56339994518</v>
      </c>
      <c r="Z566" s="229" t="str">
        <f t="shared" si="147"/>
        <v>377/28,0</v>
      </c>
    </row>
    <row r="567" spans="1:26" x14ac:dyDescent="0.2">
      <c r="A567" s="230" t="s">
        <v>825</v>
      </c>
      <c r="B567" s="157">
        <f t="shared" si="148"/>
        <v>377</v>
      </c>
      <c r="C567" s="169">
        <v>32</v>
      </c>
      <c r="D567" s="231">
        <v>272.3</v>
      </c>
      <c r="E567" s="171">
        <f t="shared" si="149"/>
        <v>34.683182895631319</v>
      </c>
      <c r="F567" s="172"/>
      <c r="G567" s="172">
        <f t="shared" si="140"/>
        <v>22.080000000000002</v>
      </c>
      <c r="H567" s="232">
        <f t="shared" si="141"/>
        <v>520.46017792970542</v>
      </c>
      <c r="I567" s="173">
        <f t="shared" si="142"/>
        <v>2761.0619518817266</v>
      </c>
      <c r="J567" s="173">
        <f t="shared" si="143"/>
        <v>3819.7226666666666</v>
      </c>
      <c r="K567" s="206">
        <f t="shared" si="144"/>
        <v>122.49948979485588</v>
      </c>
      <c r="L567" s="232">
        <f t="shared" si="145"/>
        <v>944.44112482269122</v>
      </c>
      <c r="M567" s="206">
        <f t="shared" si="146"/>
        <v>186964.03279676256</v>
      </c>
      <c r="Z567" s="229" t="str">
        <f t="shared" si="147"/>
        <v>377/32,0</v>
      </c>
    </row>
    <row r="568" spans="1:26" x14ac:dyDescent="0.2">
      <c r="A568" s="233" t="s">
        <v>826</v>
      </c>
      <c r="B568" s="157">
        <f t="shared" si="148"/>
        <v>377</v>
      </c>
      <c r="C568" s="184">
        <v>36</v>
      </c>
      <c r="D568" s="237">
        <v>302.7</v>
      </c>
      <c r="E568" s="186">
        <f t="shared" si="149"/>
        <v>38.566191415468303</v>
      </c>
      <c r="F568" s="187"/>
      <c r="G568" s="187">
        <f t="shared" si="140"/>
        <v>24.552000000000003</v>
      </c>
      <c r="H568" s="238">
        <f t="shared" si="141"/>
        <v>566.81213600706451</v>
      </c>
      <c r="I568" s="188">
        <f t="shared" si="142"/>
        <v>3006.9609337244801</v>
      </c>
      <c r="J568" s="188">
        <f t="shared" si="143"/>
        <v>4201.6679999999997</v>
      </c>
      <c r="K568" s="193">
        <f t="shared" si="144"/>
        <v>121.23169964988529</v>
      </c>
      <c r="L568" s="238">
        <f t="shared" si="145"/>
        <v>1014.0714314707463</v>
      </c>
      <c r="M568" s="193">
        <f t="shared" si="146"/>
        <v>182653.76767603736</v>
      </c>
      <c r="Z568" s="229" t="str">
        <f t="shared" si="147"/>
        <v>377/36,0</v>
      </c>
    </row>
    <row r="569" spans="1:26" x14ac:dyDescent="0.2">
      <c r="A569" s="230" t="s">
        <v>827</v>
      </c>
      <c r="B569" s="149">
        <v>406</v>
      </c>
      <c r="C569" s="169">
        <v>11</v>
      </c>
      <c r="D569" s="231">
        <v>107.2</v>
      </c>
      <c r="E569" s="171">
        <f>(PI()/4*(B569^2-(B569-2*C569)^2))*10^-3</f>
        <v>13.650220079847651</v>
      </c>
      <c r="F569" s="172"/>
      <c r="G569" s="172">
        <f t="shared" si="140"/>
        <v>8.69</v>
      </c>
      <c r="H569" s="232">
        <f t="shared" si="141"/>
        <v>266.42840807348642</v>
      </c>
      <c r="I569" s="173">
        <f t="shared" si="142"/>
        <v>1312.4552121846623</v>
      </c>
      <c r="J569" s="173">
        <f t="shared" si="143"/>
        <v>1716.718666666668</v>
      </c>
      <c r="K569" s="206">
        <f t="shared" si="144"/>
        <v>139.70773063792856</v>
      </c>
      <c r="L569" s="232">
        <f t="shared" si="145"/>
        <v>518.01807712038215</v>
      </c>
      <c r="M569" s="206">
        <f t="shared" si="146"/>
        <v>245083.49688817374</v>
      </c>
      <c r="Z569" s="229" t="str">
        <f t="shared" si="147"/>
        <v>406/11,0</v>
      </c>
    </row>
    <row r="570" spans="1:26" x14ac:dyDescent="0.2">
      <c r="A570" s="230" t="s">
        <v>828</v>
      </c>
      <c r="B570" s="157">
        <f t="shared" ref="B570:B579" si="150">$B$569</f>
        <v>406</v>
      </c>
      <c r="C570" s="169">
        <v>12.5</v>
      </c>
      <c r="D570" s="231">
        <v>116.6</v>
      </c>
      <c r="E570" s="171">
        <f>(PI()/4*(B569^2-(B569-2*C570)^2))*10^-3</f>
        <v>15.452708864844796</v>
      </c>
      <c r="F570" s="172"/>
      <c r="G570" s="172">
        <f t="shared" si="140"/>
        <v>9.8375000000000004</v>
      </c>
      <c r="H570" s="232">
        <f t="shared" si="141"/>
        <v>299.39333687345572</v>
      </c>
      <c r="I570" s="173">
        <f t="shared" si="142"/>
        <v>1474.8440240071711</v>
      </c>
      <c r="J570" s="173">
        <f t="shared" si="143"/>
        <v>1936.179166666667</v>
      </c>
      <c r="K570" s="206">
        <f t="shared" si="144"/>
        <v>139.19343554923844</v>
      </c>
      <c r="L570" s="232">
        <f t="shared" si="145"/>
        <v>579.76608641073074</v>
      </c>
      <c r="M570" s="206">
        <f t="shared" si="146"/>
        <v>243225.63753265707</v>
      </c>
      <c r="Z570" s="229" t="str">
        <f t="shared" si="147"/>
        <v>406/12,5</v>
      </c>
    </row>
    <row r="571" spans="1:26" x14ac:dyDescent="0.2">
      <c r="A571" s="230" t="s">
        <v>829</v>
      </c>
      <c r="B571" s="157">
        <f t="shared" si="150"/>
        <v>406</v>
      </c>
      <c r="C571" s="169">
        <v>14</v>
      </c>
      <c r="D571" s="231">
        <v>135.30000000000001</v>
      </c>
      <c r="E571" s="171">
        <f>(PI()/4*(B570^2-(B570-2*C571)^2))*10^-3</f>
        <v>17.241060482900785</v>
      </c>
      <c r="F571" s="172"/>
      <c r="G571" s="172">
        <f t="shared" si="140"/>
        <v>10.976000000000001</v>
      </c>
      <c r="H571" s="232">
        <f t="shared" si="141"/>
        <v>331.58869573738929</v>
      </c>
      <c r="I571" s="173">
        <f t="shared" si="142"/>
        <v>1633.4418509231002</v>
      </c>
      <c r="J571" s="173">
        <f t="shared" si="143"/>
        <v>2152.2106666666668</v>
      </c>
      <c r="K571" s="206">
        <f t="shared" si="144"/>
        <v>138.68128929311263</v>
      </c>
      <c r="L571" s="232">
        <f t="shared" si="145"/>
        <v>639.49352504521596</v>
      </c>
      <c r="M571" s="206">
        <f t="shared" si="146"/>
        <v>241374.84676061099</v>
      </c>
      <c r="Z571" s="229" t="str">
        <f t="shared" si="147"/>
        <v>406/14,0</v>
      </c>
    </row>
    <row r="572" spans="1:26" x14ac:dyDescent="0.2">
      <c r="A572" s="230" t="s">
        <v>830</v>
      </c>
      <c r="B572" s="157">
        <f t="shared" si="150"/>
        <v>406</v>
      </c>
      <c r="C572" s="169">
        <v>16</v>
      </c>
      <c r="D572" s="231">
        <v>153.9</v>
      </c>
      <c r="E572" s="171">
        <f>(PI()/4*(B571^2-(B571-2*C572)^2))*10^-3</f>
        <v>19.603538158400308</v>
      </c>
      <c r="F572" s="172"/>
      <c r="G572" s="172">
        <f t="shared" si="140"/>
        <v>12.48</v>
      </c>
      <c r="H572" s="232">
        <f t="shared" si="141"/>
        <v>373.33958245765467</v>
      </c>
      <c r="I572" s="173">
        <f t="shared" si="142"/>
        <v>1839.1112436337669</v>
      </c>
      <c r="J572" s="173">
        <f t="shared" si="143"/>
        <v>2434.965333333334</v>
      </c>
      <c r="K572" s="206">
        <f t="shared" si="144"/>
        <v>138.0018115823122</v>
      </c>
      <c r="L572" s="232">
        <f t="shared" si="145"/>
        <v>716.04820198161815</v>
      </c>
      <c r="M572" s="206">
        <f t="shared" si="146"/>
        <v>238918.12130550377</v>
      </c>
      <c r="Z572" s="229" t="str">
        <f t="shared" si="147"/>
        <v>406/16,0</v>
      </c>
    </row>
    <row r="573" spans="1:26" x14ac:dyDescent="0.2">
      <c r="A573" s="230" t="s">
        <v>831</v>
      </c>
      <c r="B573" s="157">
        <f t="shared" si="150"/>
        <v>406</v>
      </c>
      <c r="C573" s="169">
        <v>18</v>
      </c>
      <c r="D573" s="231">
        <v>172.2</v>
      </c>
      <c r="E573" s="171">
        <f>(PI()/4*(B573^2-(B573-2*C573)^2))*10^-3</f>
        <v>21.940883092671118</v>
      </c>
      <c r="F573" s="172"/>
      <c r="G573" s="172">
        <f t="shared" si="140"/>
        <v>13.968000000000002</v>
      </c>
      <c r="H573" s="232">
        <f t="shared" si="141"/>
        <v>413.77214380313819</v>
      </c>
      <c r="I573" s="173">
        <f t="shared" si="142"/>
        <v>2038.2864226755578</v>
      </c>
      <c r="J573" s="173">
        <f t="shared" si="143"/>
        <v>2711.7359999999999</v>
      </c>
      <c r="K573" s="206">
        <f t="shared" si="144"/>
        <v>137.3262538628357</v>
      </c>
      <c r="L573" s="232">
        <f t="shared" si="145"/>
        <v>789.15671309704146</v>
      </c>
      <c r="M573" s="206">
        <f t="shared" si="146"/>
        <v>236473.96222101091</v>
      </c>
      <c r="Z573" s="229" t="str">
        <f t="shared" si="147"/>
        <v>406/18,0</v>
      </c>
    </row>
    <row r="574" spans="1:26" x14ac:dyDescent="0.2">
      <c r="A574" s="230" t="s">
        <v>832</v>
      </c>
      <c r="B574" s="157">
        <f t="shared" si="150"/>
        <v>406</v>
      </c>
      <c r="C574" s="169">
        <v>20</v>
      </c>
      <c r="D574" s="231">
        <v>190.4</v>
      </c>
      <c r="E574" s="171">
        <f t="shared" ref="E574:E579" si="151">(PI()/4*(B569^2-(B569-2*C574)^2))*10^-3</f>
        <v>24.253095285713204</v>
      </c>
      <c r="F574" s="172"/>
      <c r="G574" s="172">
        <f t="shared" si="140"/>
        <v>15.440000000000001</v>
      </c>
      <c r="H574" s="232">
        <f t="shared" si="141"/>
        <v>452.91442791305116</v>
      </c>
      <c r="I574" s="173">
        <f t="shared" si="142"/>
        <v>2231.1055562219271</v>
      </c>
      <c r="J574" s="173">
        <f t="shared" si="143"/>
        <v>2982.5866666666661</v>
      </c>
      <c r="K574" s="206">
        <f t="shared" si="144"/>
        <v>136.65467427058613</v>
      </c>
      <c r="L574" s="232">
        <f t="shared" si="145"/>
        <v>858.9009085488841</v>
      </c>
      <c r="M574" s="206">
        <f t="shared" si="146"/>
        <v>234042.36950713242</v>
      </c>
      <c r="Z574" s="229" t="str">
        <f t="shared" si="147"/>
        <v>406/20,0</v>
      </c>
    </row>
    <row r="575" spans="1:26" x14ac:dyDescent="0.2">
      <c r="A575" s="230" t="s">
        <v>833</v>
      </c>
      <c r="B575" s="157">
        <f t="shared" si="150"/>
        <v>406</v>
      </c>
      <c r="C575" s="169">
        <v>22</v>
      </c>
      <c r="D575" s="231">
        <v>208.3</v>
      </c>
      <c r="E575" s="171">
        <f t="shared" si="151"/>
        <v>26.540174737526574</v>
      </c>
      <c r="F575" s="172"/>
      <c r="G575" s="172">
        <f t="shared" si="140"/>
        <v>16.896000000000001</v>
      </c>
      <c r="H575" s="232">
        <f t="shared" si="141"/>
        <v>490.79418133371013</v>
      </c>
      <c r="I575" s="173">
        <f t="shared" si="142"/>
        <v>2417.7053267670453</v>
      </c>
      <c r="J575" s="173">
        <f t="shared" si="143"/>
        <v>3247.5813333333331</v>
      </c>
      <c r="K575" s="206">
        <f t="shared" si="144"/>
        <v>135.98713174414704</v>
      </c>
      <c r="L575" s="232">
        <f t="shared" si="145"/>
        <v>925.3614989785342</v>
      </c>
      <c r="M575" s="206">
        <f t="shared" si="146"/>
        <v>231623.34316386827</v>
      </c>
      <c r="Z575" s="229" t="str">
        <f t="shared" si="147"/>
        <v>406/22,0</v>
      </c>
    </row>
    <row r="576" spans="1:26" x14ac:dyDescent="0.2">
      <c r="A576" s="230" t="s">
        <v>834</v>
      </c>
      <c r="B576" s="157">
        <f t="shared" si="150"/>
        <v>406</v>
      </c>
      <c r="C576" s="169">
        <v>25</v>
      </c>
      <c r="D576" s="231">
        <v>234.9</v>
      </c>
      <c r="E576" s="171">
        <f t="shared" si="151"/>
        <v>29.923670025442778</v>
      </c>
      <c r="F576" s="172"/>
      <c r="G576" s="172">
        <f t="shared" si="140"/>
        <v>19.05</v>
      </c>
      <c r="H576" s="232">
        <f t="shared" si="141"/>
        <v>545.30651979115009</v>
      </c>
      <c r="I576" s="173">
        <f t="shared" si="142"/>
        <v>2686.2390137495081</v>
      </c>
      <c r="J576" s="173">
        <f t="shared" si="143"/>
        <v>3634.2333333333318</v>
      </c>
      <c r="K576" s="206">
        <f t="shared" si="144"/>
        <v>134.99351836291993</v>
      </c>
      <c r="L576" s="232">
        <f t="shared" si="145"/>
        <v>1019.0693955656509</v>
      </c>
      <c r="M576" s="206">
        <f t="shared" si="146"/>
        <v>228018.36559387398</v>
      </c>
      <c r="Z576" s="229" t="str">
        <f t="shared" si="147"/>
        <v>406/25,0</v>
      </c>
    </row>
    <row r="577" spans="1:26" x14ac:dyDescent="0.2">
      <c r="A577" s="230" t="s">
        <v>835</v>
      </c>
      <c r="B577" s="157">
        <f t="shared" si="150"/>
        <v>406</v>
      </c>
      <c r="C577" s="169">
        <v>28</v>
      </c>
      <c r="D577" s="231">
        <v>261</v>
      </c>
      <c r="E577" s="171">
        <f t="shared" si="151"/>
        <v>33.25061664559437</v>
      </c>
      <c r="F577" s="172"/>
      <c r="G577" s="172">
        <f t="shared" si="140"/>
        <v>21.167999999999999</v>
      </c>
      <c r="H577" s="232">
        <f t="shared" si="141"/>
        <v>597.1311990299065</v>
      </c>
      <c r="I577" s="173">
        <f t="shared" si="142"/>
        <v>2941.5330001473226</v>
      </c>
      <c r="J577" s="173">
        <f t="shared" si="143"/>
        <v>4008.0693333333347</v>
      </c>
      <c r="K577" s="206">
        <f t="shared" si="144"/>
        <v>134.00932803353655</v>
      </c>
      <c r="L577" s="232">
        <f t="shared" si="145"/>
        <v>1105.8318098043608</v>
      </c>
      <c r="M577" s="206">
        <f t="shared" si="146"/>
        <v>224441.66235776199</v>
      </c>
      <c r="Z577" s="229" t="str">
        <f t="shared" si="147"/>
        <v>406/28,0</v>
      </c>
    </row>
    <row r="578" spans="1:26" x14ac:dyDescent="0.2">
      <c r="A578" s="230" t="s">
        <v>836</v>
      </c>
      <c r="B578" s="157">
        <f t="shared" si="150"/>
        <v>406</v>
      </c>
      <c r="C578" s="169">
        <v>32</v>
      </c>
      <c r="D578" s="231">
        <v>295.10000000000002</v>
      </c>
      <c r="E578" s="171">
        <f t="shared" si="151"/>
        <v>37.59858087816265</v>
      </c>
      <c r="F578" s="172"/>
      <c r="G578" s="172">
        <f t="shared" si="140"/>
        <v>23.936000000000003</v>
      </c>
      <c r="H578" s="232">
        <f t="shared" si="141"/>
        <v>662.20500571663945</v>
      </c>
      <c r="I578" s="173">
        <f t="shared" si="142"/>
        <v>3262.0936242198995</v>
      </c>
      <c r="J578" s="173">
        <f t="shared" si="143"/>
        <v>4486.9546666666674</v>
      </c>
      <c r="K578" s="206">
        <f t="shared" si="144"/>
        <v>132.71209439986995</v>
      </c>
      <c r="L578" s="232">
        <f t="shared" si="145"/>
        <v>1211.1564180996245</v>
      </c>
      <c r="M578" s="206">
        <f t="shared" si="146"/>
        <v>219716.70700676294</v>
      </c>
      <c r="Z578" s="229" t="str">
        <f t="shared" si="147"/>
        <v>406/32,0</v>
      </c>
    </row>
    <row r="579" spans="1:26" x14ac:dyDescent="0.2">
      <c r="A579" s="233" t="s">
        <v>837</v>
      </c>
      <c r="B579" s="182">
        <f t="shared" si="150"/>
        <v>406</v>
      </c>
      <c r="C579" s="184">
        <v>36</v>
      </c>
      <c r="D579" s="237">
        <v>328.5</v>
      </c>
      <c r="E579" s="186">
        <f t="shared" si="151"/>
        <v>41.846014145816042</v>
      </c>
      <c r="F579" s="187"/>
      <c r="G579" s="187">
        <f t="shared" si="140"/>
        <v>26.639999999999997</v>
      </c>
      <c r="H579" s="238">
        <f t="shared" si="141"/>
        <v>722.86897136189918</v>
      </c>
      <c r="I579" s="188">
        <f t="shared" si="142"/>
        <v>3560.9308934083706</v>
      </c>
      <c r="J579" s="188">
        <f t="shared" si="143"/>
        <v>4943.9519999999993</v>
      </c>
      <c r="K579" s="193">
        <f t="shared" si="144"/>
        <v>131.43249217754337</v>
      </c>
      <c r="L579" s="238">
        <f t="shared" si="145"/>
        <v>1305.188518798042</v>
      </c>
      <c r="M579" s="193">
        <f t="shared" si="146"/>
        <v>215042.01713822133</v>
      </c>
      <c r="Z579" s="229" t="str">
        <f t="shared" si="147"/>
        <v>406/36,0</v>
      </c>
    </row>
    <row r="580" spans="1:26" x14ac:dyDescent="0.2">
      <c r="A580" s="230" t="s">
        <v>838</v>
      </c>
      <c r="B580" s="157">
        <v>457</v>
      </c>
      <c r="C580" s="169">
        <v>14</v>
      </c>
      <c r="D580" s="231">
        <v>153</v>
      </c>
      <c r="E580" s="171">
        <f>(PI()/4*(B580^2-(B580-2*C580)^2))*10^-3</f>
        <v>19.484157637563897</v>
      </c>
      <c r="F580" s="172"/>
      <c r="G580" s="172">
        <f t="shared" si="140"/>
        <v>12.404</v>
      </c>
      <c r="H580" s="232">
        <f t="shared" si="141"/>
        <v>478.44566838890495</v>
      </c>
      <c r="I580" s="173">
        <f t="shared" si="142"/>
        <v>2093.8541286166519</v>
      </c>
      <c r="J580" s="173">
        <f t="shared" si="143"/>
        <v>2748.4006666666651</v>
      </c>
      <c r="K580" s="206">
        <f t="shared" si="144"/>
        <v>156.70234522814263</v>
      </c>
      <c r="L580" s="232">
        <f t="shared" si="145"/>
        <v>926.65190280685158</v>
      </c>
      <c r="M580" s="206">
        <f t="shared" si="146"/>
        <v>308267.20833717164</v>
      </c>
      <c r="Z580" s="229" t="str">
        <f t="shared" si="147"/>
        <v>457/14,0</v>
      </c>
    </row>
    <row r="581" spans="1:26" x14ac:dyDescent="0.2">
      <c r="A581" s="230" t="s">
        <v>839</v>
      </c>
      <c r="B581" s="157">
        <f t="shared" ref="B581:B588" si="152">$B$580</f>
        <v>457</v>
      </c>
      <c r="C581" s="169">
        <v>16</v>
      </c>
      <c r="D581" s="231">
        <v>174</v>
      </c>
      <c r="E581" s="171">
        <f>(PI()/4*(B580^2-(B580-2*C581)^2))*10^-3</f>
        <v>22.16707776372958</v>
      </c>
      <c r="F581" s="172"/>
      <c r="G581" s="172">
        <f t="shared" si="140"/>
        <v>14.112</v>
      </c>
      <c r="H581" s="232">
        <f t="shared" si="141"/>
        <v>539.59377780942589</v>
      </c>
      <c r="I581" s="173">
        <f t="shared" si="142"/>
        <v>2361.4607343957373</v>
      </c>
      <c r="J581" s="173">
        <f t="shared" si="143"/>
        <v>3113.0613333333358</v>
      </c>
      <c r="K581" s="206">
        <f t="shared" si="144"/>
        <v>156.0196301751802</v>
      </c>
      <c r="L581" s="232">
        <f t="shared" si="145"/>
        <v>1040.035160667637</v>
      </c>
      <c r="M581" s="206">
        <f t="shared" si="146"/>
        <v>305490.04043139826</v>
      </c>
      <c r="Z581" s="229" t="str">
        <f t="shared" si="147"/>
        <v>457/16,0</v>
      </c>
    </row>
    <row r="582" spans="1:26" x14ac:dyDescent="0.2">
      <c r="A582" s="230" t="s">
        <v>840</v>
      </c>
      <c r="B582" s="157">
        <f t="shared" si="152"/>
        <v>457</v>
      </c>
      <c r="C582" s="169">
        <v>18</v>
      </c>
      <c r="D582" s="231">
        <v>195.9</v>
      </c>
      <c r="E582" s="171">
        <f>(PI()/4*(B582^2-(B582-2*C582)^2))*10^-3</f>
        <v>24.824865148666543</v>
      </c>
      <c r="F582" s="172"/>
      <c r="G582" s="172">
        <f t="shared" si="140"/>
        <v>15.803999999999998</v>
      </c>
      <c r="H582" s="232">
        <f t="shared" si="141"/>
        <v>599.0395115780417</v>
      </c>
      <c r="I582" s="173">
        <f t="shared" si="142"/>
        <v>2621.617118503465</v>
      </c>
      <c r="J582" s="173">
        <f t="shared" si="143"/>
        <v>3470.9220000000018</v>
      </c>
      <c r="K582" s="206">
        <f t="shared" si="144"/>
        <v>155.34035213041074</v>
      </c>
      <c r="L582" s="232">
        <f t="shared" si="145"/>
        <v>1148.9583015004357</v>
      </c>
      <c r="M582" s="206">
        <f t="shared" si="146"/>
        <v>302725.43889623927</v>
      </c>
      <c r="Z582" s="229" t="str">
        <f t="shared" si="147"/>
        <v>457/18,0</v>
      </c>
    </row>
    <row r="583" spans="1:26" x14ac:dyDescent="0.2">
      <c r="A583" s="230" t="s">
        <v>841</v>
      </c>
      <c r="B583" s="157">
        <f t="shared" si="152"/>
        <v>457</v>
      </c>
      <c r="C583" s="169">
        <v>20</v>
      </c>
      <c r="D583" s="231">
        <v>215.5</v>
      </c>
      <c r="E583" s="171">
        <f>(PI()/4*(B583^2-(B583-2*C583)^2))*10^-3</f>
        <v>27.457519792374793</v>
      </c>
      <c r="F583" s="172"/>
      <c r="G583" s="172">
        <f t="shared" si="140"/>
        <v>17.48</v>
      </c>
      <c r="H583" s="232">
        <f t="shared" si="141"/>
        <v>656.81476314337147</v>
      </c>
      <c r="I583" s="173">
        <f t="shared" si="142"/>
        <v>2874.4628583954986</v>
      </c>
      <c r="J583" s="173">
        <f t="shared" si="143"/>
        <v>3822.046666666668</v>
      </c>
      <c r="K583" s="206">
        <f t="shared" si="144"/>
        <v>154.66455637928166</v>
      </c>
      <c r="L583" s="232">
        <f t="shared" si="145"/>
        <v>1253.5146813399997</v>
      </c>
      <c r="M583" s="206">
        <f t="shared" si="146"/>
        <v>299973.40373169462</v>
      </c>
      <c r="Z583" s="229" t="str">
        <f t="shared" si="147"/>
        <v>457/20,0</v>
      </c>
    </row>
    <row r="584" spans="1:26" x14ac:dyDescent="0.2">
      <c r="A584" s="230" t="s">
        <v>842</v>
      </c>
      <c r="B584" s="157">
        <f t="shared" si="152"/>
        <v>457</v>
      </c>
      <c r="C584" s="169">
        <v>22</v>
      </c>
      <c r="D584" s="231">
        <v>236</v>
      </c>
      <c r="E584" s="171">
        <f>(PI()/4*(B584^2-(B584-2*C584)^2))*10^-3</f>
        <v>30.065041694854322</v>
      </c>
      <c r="F584" s="172"/>
      <c r="G584" s="172">
        <f t="shared" si="140"/>
        <v>19.14</v>
      </c>
      <c r="H584" s="232">
        <f t="shared" si="141"/>
        <v>712.9511243611397</v>
      </c>
      <c r="I584" s="173">
        <f t="shared" si="142"/>
        <v>3120.136211646126</v>
      </c>
      <c r="J584" s="173">
        <f t="shared" si="143"/>
        <v>4166.4993333333332</v>
      </c>
      <c r="K584" s="206">
        <f t="shared" si="144"/>
        <v>153.99228876797693</v>
      </c>
      <c r="L584" s="232">
        <f t="shared" si="145"/>
        <v>1353.7965092441639</v>
      </c>
      <c r="M584" s="206">
        <f t="shared" si="146"/>
        <v>297233.93493776431</v>
      </c>
      <c r="Z584" s="229" t="str">
        <f t="shared" si="147"/>
        <v>457/22,0</v>
      </c>
    </row>
    <row r="585" spans="1:26" x14ac:dyDescent="0.2">
      <c r="A585" s="230" t="s">
        <v>843</v>
      </c>
      <c r="B585" s="157">
        <f t="shared" si="152"/>
        <v>457</v>
      </c>
      <c r="C585" s="169">
        <v>25</v>
      </c>
      <c r="D585" s="231">
        <v>266.3</v>
      </c>
      <c r="E585" s="171">
        <f>(PI()/4*(B580^2-(B580-2*C585)^2))*10^-3</f>
        <v>33.929200658769773</v>
      </c>
      <c r="F585" s="172"/>
      <c r="G585" s="172">
        <f t="shared" si="140"/>
        <v>21.600000000000005</v>
      </c>
      <c r="H585" s="232">
        <f t="shared" si="141"/>
        <v>794.15111176924745</v>
      </c>
      <c r="I585" s="173">
        <f t="shared" si="142"/>
        <v>3475.4972068676043</v>
      </c>
      <c r="J585" s="173">
        <f t="shared" si="143"/>
        <v>4670.8083333333352</v>
      </c>
      <c r="K585" s="206">
        <f t="shared" si="144"/>
        <v>152.99060428666849</v>
      </c>
      <c r="L585" s="232">
        <f t="shared" si="145"/>
        <v>1496.4033687618444</v>
      </c>
      <c r="M585" s="206">
        <f t="shared" si="146"/>
        <v>293148.29369177076</v>
      </c>
      <c r="Z585" s="229" t="str">
        <f t="shared" si="147"/>
        <v>457/25,0</v>
      </c>
    </row>
    <row r="586" spans="1:26" x14ac:dyDescent="0.2">
      <c r="A586" s="230" t="s">
        <v>844</v>
      </c>
      <c r="B586" s="157">
        <f t="shared" si="152"/>
        <v>457</v>
      </c>
      <c r="C586" s="169">
        <v>28</v>
      </c>
      <c r="D586" s="231">
        <v>296.2</v>
      </c>
      <c r="E586" s="171">
        <f>(PI()/4*(B581^2-(B581-2*C586)^2))*10^-3</f>
        <v>37.7368109549206</v>
      </c>
      <c r="F586" s="172"/>
      <c r="G586" s="172">
        <f t="shared" si="140"/>
        <v>24.024000000000004</v>
      </c>
      <c r="H586" s="232">
        <f t="shared" si="141"/>
        <v>871.83826059289993</v>
      </c>
      <c r="I586" s="173">
        <f t="shared" si="142"/>
        <v>3815.4847290717721</v>
      </c>
      <c r="J586" s="173">
        <f t="shared" si="143"/>
        <v>5160.4653333333345</v>
      </c>
      <c r="K586" s="206">
        <f t="shared" si="144"/>
        <v>151.997121683274</v>
      </c>
      <c r="L586" s="232">
        <f t="shared" si="145"/>
        <v>1629.8997058563994</v>
      </c>
      <c r="M586" s="206">
        <f t="shared" si="146"/>
        <v>289090.92677965958</v>
      </c>
      <c r="Z586" s="229" t="str">
        <f t="shared" si="147"/>
        <v>457/28,0</v>
      </c>
    </row>
    <row r="587" spans="1:26" x14ac:dyDescent="0.2">
      <c r="A587" s="230" t="s">
        <v>845</v>
      </c>
      <c r="B587" s="157">
        <f t="shared" si="152"/>
        <v>457</v>
      </c>
      <c r="C587" s="169">
        <v>32</v>
      </c>
      <c r="D587" s="231">
        <v>335.4</v>
      </c>
      <c r="E587" s="171">
        <f>(PI()/4*(B582^2-(B582-2*C587)^2))*10^-3</f>
        <v>42.725660088821186</v>
      </c>
      <c r="F587" s="172"/>
      <c r="G587" s="172">
        <f t="shared" si="140"/>
        <v>27.2</v>
      </c>
      <c r="H587" s="232">
        <f t="shared" si="141"/>
        <v>970.13417868428485</v>
      </c>
      <c r="I587" s="173">
        <f t="shared" si="142"/>
        <v>4245.6638016817733</v>
      </c>
      <c r="J587" s="173">
        <f t="shared" si="143"/>
        <v>5790.9226666666664</v>
      </c>
      <c r="K587" s="206">
        <f t="shared" si="144"/>
        <v>150.68551688865122</v>
      </c>
      <c r="L587" s="232">
        <f t="shared" si="145"/>
        <v>1794.2352298992964</v>
      </c>
      <c r="M587" s="206">
        <f t="shared" si="146"/>
        <v>283725.08652732818</v>
      </c>
      <c r="Z587" s="229" t="str">
        <f t="shared" si="147"/>
        <v>457/32,0</v>
      </c>
    </row>
    <row r="588" spans="1:26" x14ac:dyDescent="0.2">
      <c r="A588" s="233" t="s">
        <v>846</v>
      </c>
      <c r="B588" s="182">
        <f t="shared" si="152"/>
        <v>457</v>
      </c>
      <c r="C588" s="184">
        <v>36</v>
      </c>
      <c r="D588" s="237">
        <v>373.8</v>
      </c>
      <c r="E588" s="186">
        <f>(PI()/4*(B583^2-(B583-2*C588)^2))*10^-3</f>
        <v>47.613978257806906</v>
      </c>
      <c r="F588" s="187"/>
      <c r="G588" s="187">
        <f t="shared" si="140"/>
        <v>30.312000000000001</v>
      </c>
      <c r="H588" s="238">
        <f t="shared" si="141"/>
        <v>1062.6071045267588</v>
      </c>
      <c r="I588" s="188">
        <f t="shared" si="142"/>
        <v>4650.3593195919429</v>
      </c>
      <c r="J588" s="188">
        <f t="shared" si="143"/>
        <v>6396.2280000000019</v>
      </c>
      <c r="K588" s="193">
        <f t="shared" si="144"/>
        <v>149.38917296778905</v>
      </c>
      <c r="L588" s="238">
        <f t="shared" si="145"/>
        <v>1943.589595013683</v>
      </c>
      <c r="M588" s="193">
        <f t="shared" si="146"/>
        <v>278409.51175745425</v>
      </c>
      <c r="Z588" s="229" t="str">
        <f t="shared" si="147"/>
        <v>457/36,0</v>
      </c>
    </row>
    <row r="589" spans="1:26" x14ac:dyDescent="0.2">
      <c r="A589" s="230" t="s">
        <v>847</v>
      </c>
      <c r="B589" s="157">
        <v>508</v>
      </c>
      <c r="C589" s="169">
        <v>14</v>
      </c>
      <c r="D589" s="231">
        <v>170.6</v>
      </c>
      <c r="E589" s="171">
        <f>(PI()/4*(B589^2-(B589-2*C589)^2))*10^-3</f>
        <v>21.727254792227011</v>
      </c>
      <c r="F589" s="172"/>
      <c r="G589" s="172">
        <f t="shared" si="140"/>
        <v>13.832000000000001</v>
      </c>
      <c r="H589" s="232">
        <f t="shared" si="141"/>
        <v>663.31136155189836</v>
      </c>
      <c r="I589" s="173">
        <f t="shared" si="142"/>
        <v>2611.462053353931</v>
      </c>
      <c r="J589" s="173">
        <f t="shared" si="143"/>
        <v>3417.4186666666674</v>
      </c>
      <c r="K589" s="206">
        <f t="shared" si="144"/>
        <v>174.72549899771354</v>
      </c>
      <c r="L589" s="232">
        <f t="shared" si="145"/>
        <v>1289.0269592200293</v>
      </c>
      <c r="M589" s="206">
        <f t="shared" si="146"/>
        <v>383330.8524057194</v>
      </c>
      <c r="Z589" s="229" t="str">
        <f t="shared" si="147"/>
        <v>508/14,0</v>
      </c>
    </row>
    <row r="590" spans="1:26" x14ac:dyDescent="0.2">
      <c r="A590" s="230" t="s">
        <v>848</v>
      </c>
      <c r="B590" s="157">
        <f t="shared" ref="B590:B597" si="153">$B$589</f>
        <v>508</v>
      </c>
      <c r="C590" s="169">
        <v>16</v>
      </c>
      <c r="D590" s="231">
        <v>194.1</v>
      </c>
      <c r="E590" s="171">
        <f>(PI()/4*(B589^2-(B589-2*C590)^2))*10^-3</f>
        <v>24.730617369058852</v>
      </c>
      <c r="F590" s="172"/>
      <c r="G590" s="172">
        <f t="shared" si="140"/>
        <v>15.744</v>
      </c>
      <c r="H590" s="232">
        <f t="shared" si="141"/>
        <v>749.09040010879266</v>
      </c>
      <c r="I590" s="173">
        <f t="shared" si="142"/>
        <v>2949.1748035779237</v>
      </c>
      <c r="J590" s="173">
        <f t="shared" si="143"/>
        <v>3874.3893333333322</v>
      </c>
      <c r="K590" s="206">
        <f t="shared" si="144"/>
        <v>174.0402252354323</v>
      </c>
      <c r="L590" s="232">
        <f t="shared" si="145"/>
        <v>1449.4610945419981</v>
      </c>
      <c r="M590" s="206">
        <f t="shared" si="146"/>
        <v>380233.24204927986</v>
      </c>
      <c r="Z590" s="229" t="str">
        <f t="shared" si="147"/>
        <v>508/16,0</v>
      </c>
    </row>
    <row r="591" spans="1:26" x14ac:dyDescent="0.2">
      <c r="A591" s="230" t="s">
        <v>849</v>
      </c>
      <c r="B591" s="157">
        <f t="shared" si="153"/>
        <v>508</v>
      </c>
      <c r="C591" s="169">
        <v>18</v>
      </c>
      <c r="D591" s="231">
        <v>217.5</v>
      </c>
      <c r="E591" s="171">
        <f>(PI()/4*(B591^2-(B591-2*C591)^2))*10^-3</f>
        <v>27.708847204661975</v>
      </c>
      <c r="F591" s="172"/>
      <c r="G591" s="172">
        <f t="shared" si="140"/>
        <v>17.64</v>
      </c>
      <c r="H591" s="232">
        <f t="shared" si="141"/>
        <v>832.73398504170632</v>
      </c>
      <c r="I591" s="173">
        <f t="shared" si="142"/>
        <v>3278.4802560697099</v>
      </c>
      <c r="J591" s="173">
        <f t="shared" si="143"/>
        <v>4323.7440000000006</v>
      </c>
      <c r="K591" s="206">
        <f t="shared" si="144"/>
        <v>173.35801106380978</v>
      </c>
      <c r="L591" s="232">
        <f t="shared" si="145"/>
        <v>1604.2904354238567</v>
      </c>
      <c r="M591" s="206">
        <f t="shared" si="146"/>
        <v>377148.19806345465</v>
      </c>
      <c r="Z591" s="229" t="str">
        <f t="shared" si="147"/>
        <v>508/18,0</v>
      </c>
    </row>
    <row r="592" spans="1:26" x14ac:dyDescent="0.2">
      <c r="A592" s="230" t="s">
        <v>850</v>
      </c>
      <c r="B592" s="157">
        <f t="shared" si="153"/>
        <v>508</v>
      </c>
      <c r="C592" s="169">
        <v>20</v>
      </c>
      <c r="D592" s="231">
        <v>240.7</v>
      </c>
      <c r="E592" s="171">
        <f>(PI()/4*(B592^2-(B592-2*C592)^2))*10^-3</f>
        <v>30.661944299036382</v>
      </c>
      <c r="F592" s="172"/>
      <c r="G592" s="172">
        <f t="shared" si="140"/>
        <v>19.52</v>
      </c>
      <c r="H592" s="232">
        <f t="shared" si="141"/>
        <v>914.2778551086667</v>
      </c>
      <c r="I592" s="173">
        <f t="shared" si="142"/>
        <v>3599.5191146010507</v>
      </c>
      <c r="J592" s="173">
        <f t="shared" si="143"/>
        <v>4765.5466666666662</v>
      </c>
      <c r="K592" s="206">
        <f t="shared" si="144"/>
        <v>172.67889274604465</v>
      </c>
      <c r="L592" s="232">
        <f t="shared" si="145"/>
        <v>1753.6198498115471</v>
      </c>
      <c r="M592" s="206">
        <f t="shared" si="146"/>
        <v>374075.72044824384</v>
      </c>
      <c r="Z592" s="229" t="str">
        <f t="shared" si="147"/>
        <v>508/20,0</v>
      </c>
    </row>
    <row r="593" spans="1:26" x14ac:dyDescent="0.2">
      <c r="A593" s="230" t="s">
        <v>851</v>
      </c>
      <c r="B593" s="157">
        <f t="shared" si="153"/>
        <v>508</v>
      </c>
      <c r="C593" s="169">
        <v>22</v>
      </c>
      <c r="D593" s="231">
        <v>263.7</v>
      </c>
      <c r="E593" s="171">
        <f>(PI()/4*(B593^2-(B593-2*C593)^2))*10^-3</f>
        <v>33.589908652182068</v>
      </c>
      <c r="F593" s="172"/>
      <c r="G593" s="172">
        <f t="shared" si="140"/>
        <v>21.384</v>
      </c>
      <c r="H593" s="232">
        <f t="shared" si="141"/>
        <v>993.75744747480633</v>
      </c>
      <c r="I593" s="173">
        <f t="shared" si="142"/>
        <v>3912.4308955701044</v>
      </c>
      <c r="J593" s="173">
        <f t="shared" si="143"/>
        <v>5199.8613333333305</v>
      </c>
      <c r="K593" s="206">
        <f t="shared" si="144"/>
        <v>172.00290695217913</v>
      </c>
      <c r="L593" s="232">
        <f t="shared" si="145"/>
        <v>1897.5530527112433</v>
      </c>
      <c r="M593" s="206">
        <f t="shared" si="146"/>
        <v>371015.80920364737</v>
      </c>
      <c r="Z593" s="229" t="str">
        <f t="shared" si="147"/>
        <v>508/22,0</v>
      </c>
    </row>
    <row r="594" spans="1:26" x14ac:dyDescent="0.2">
      <c r="A594" s="230" t="s">
        <v>852</v>
      </c>
      <c r="B594" s="157">
        <f t="shared" si="153"/>
        <v>508</v>
      </c>
      <c r="C594" s="169">
        <v>25</v>
      </c>
      <c r="D594" s="231">
        <v>297.8</v>
      </c>
      <c r="E594" s="171">
        <f>(PI()/4*(B589^2-(B589-2*C594)^2))*10^-3</f>
        <v>37.934731292096757</v>
      </c>
      <c r="F594" s="172"/>
      <c r="G594" s="172">
        <f t="shared" si="140"/>
        <v>24.150000000000002</v>
      </c>
      <c r="H594" s="232">
        <f t="shared" si="141"/>
        <v>1109.18309193244</v>
      </c>
      <c r="I594" s="173">
        <f t="shared" si="142"/>
        <v>4366.8625666631497</v>
      </c>
      <c r="J594" s="173">
        <f t="shared" si="143"/>
        <v>5837.433333333337</v>
      </c>
      <c r="K594" s="206">
        <f t="shared" si="144"/>
        <v>170.99488296437411</v>
      </c>
      <c r="L594" s="232">
        <f t="shared" si="145"/>
        <v>2103.5590158553869</v>
      </c>
      <c r="M594" s="206">
        <f t="shared" si="146"/>
        <v>366449.5042816546</v>
      </c>
      <c r="Z594" s="229" t="str">
        <f t="shared" si="147"/>
        <v>508/25,0</v>
      </c>
    </row>
    <row r="595" spans="1:26" x14ac:dyDescent="0.2">
      <c r="A595" s="230" t="s">
        <v>853</v>
      </c>
      <c r="B595" s="157">
        <f t="shared" si="153"/>
        <v>508</v>
      </c>
      <c r="C595" s="169">
        <v>28</v>
      </c>
      <c r="D595" s="231">
        <v>331.5</v>
      </c>
      <c r="E595" s="171">
        <f>(PI()/4*(B590^2-(B590-2*C595)^2))*10^-3</f>
        <v>42.223005264246822</v>
      </c>
      <c r="F595" s="172"/>
      <c r="G595" s="172">
        <f t="shared" si="140"/>
        <v>26.880000000000003</v>
      </c>
      <c r="H595" s="232">
        <f t="shared" si="141"/>
        <v>1220.1604061262044</v>
      </c>
      <c r="I595" s="173">
        <f t="shared" si="142"/>
        <v>4803.7811264811207</v>
      </c>
      <c r="J595" s="173">
        <f t="shared" si="143"/>
        <v>6458.517333333336</v>
      </c>
      <c r="K595" s="206">
        <f t="shared" si="144"/>
        <v>169.99411754528447</v>
      </c>
      <c r="L595" s="232">
        <f t="shared" si="145"/>
        <v>2297.9953731218429</v>
      </c>
      <c r="M595" s="206">
        <f t="shared" si="146"/>
        <v>361911.47369354416</v>
      </c>
      <c r="Z595" s="229" t="str">
        <f t="shared" si="147"/>
        <v>508/28,0</v>
      </c>
    </row>
    <row r="596" spans="1:26" x14ac:dyDescent="0.2">
      <c r="A596" s="230" t="s">
        <v>854</v>
      </c>
      <c r="B596" s="157">
        <f t="shared" si="153"/>
        <v>508</v>
      </c>
      <c r="C596" s="169">
        <v>32</v>
      </c>
      <c r="D596" s="231">
        <v>375.6</v>
      </c>
      <c r="E596" s="171">
        <f>(PI()/4*(B591^2-(B591-2*C596)^2))*10^-3</f>
        <v>47.85273929947973</v>
      </c>
      <c r="F596" s="172"/>
      <c r="G596" s="172">
        <f t="shared" si="140"/>
        <v>30.464000000000002</v>
      </c>
      <c r="H596" s="232">
        <f t="shared" si="141"/>
        <v>1361.4104330701982</v>
      </c>
      <c r="I596" s="173">
        <f t="shared" si="142"/>
        <v>5359.8835947645603</v>
      </c>
      <c r="J596" s="173">
        <f t="shared" si="143"/>
        <v>7261.3546666666671</v>
      </c>
      <c r="K596" s="206">
        <f t="shared" si="144"/>
        <v>168.67127793432999</v>
      </c>
      <c r="L596" s="232">
        <f t="shared" si="145"/>
        <v>2539.8259623676208</v>
      </c>
      <c r="M596" s="206">
        <f t="shared" si="146"/>
        <v>355904.7485398805</v>
      </c>
      <c r="Z596" s="229" t="str">
        <f t="shared" si="147"/>
        <v>508/32,0</v>
      </c>
    </row>
    <row r="597" spans="1:26" x14ac:dyDescent="0.2">
      <c r="A597" s="233" t="s">
        <v>855</v>
      </c>
      <c r="B597" s="182">
        <f t="shared" si="153"/>
        <v>508</v>
      </c>
      <c r="C597" s="184">
        <v>36</v>
      </c>
      <c r="D597" s="237">
        <v>419</v>
      </c>
      <c r="E597" s="186">
        <f>(PI()/4*(B592^2-(B592-2*C597)^2))*10^-3</f>
        <v>53.381942369797763</v>
      </c>
      <c r="F597" s="187"/>
      <c r="G597" s="187">
        <f t="shared" si="140"/>
        <v>33.984000000000002</v>
      </c>
      <c r="H597" s="238">
        <f t="shared" si="141"/>
        <v>1495.2282057780353</v>
      </c>
      <c r="I597" s="188">
        <f t="shared" si="142"/>
        <v>5886.7252195985648</v>
      </c>
      <c r="J597" s="188">
        <f t="shared" si="143"/>
        <v>8035.7759999999989</v>
      </c>
      <c r="K597" s="193">
        <f t="shared" si="144"/>
        <v>167.36188335460378</v>
      </c>
      <c r="L597" s="238">
        <f t="shared" si="145"/>
        <v>2762.4642373459392</v>
      </c>
      <c r="M597" s="193">
        <f t="shared" si="146"/>
        <v>349948.28886867425</v>
      </c>
      <c r="Z597" s="229" t="str">
        <f t="shared" si="147"/>
        <v>508/36,0</v>
      </c>
    </row>
    <row r="598" spans="1:26" x14ac:dyDescent="0.2">
      <c r="A598" s="230" t="s">
        <v>856</v>
      </c>
      <c r="B598" s="157">
        <v>559</v>
      </c>
      <c r="C598" s="169">
        <v>6.3</v>
      </c>
      <c r="D598" s="231">
        <v>85.9</v>
      </c>
      <c r="E598" s="171">
        <f>(PI()/4*(B598^2-(B598-2*C598)^2))*10^-3</f>
        <v>10.939057035726224</v>
      </c>
      <c r="F598" s="172"/>
      <c r="G598" s="172">
        <f t="shared" si="140"/>
        <v>6.9640200000000183</v>
      </c>
      <c r="H598" s="232">
        <f t="shared" si="141"/>
        <v>417.75845870035329</v>
      </c>
      <c r="I598" s="173">
        <f t="shared" si="142"/>
        <v>1494.6635373894576</v>
      </c>
      <c r="J598" s="173">
        <f t="shared" si="143"/>
        <v>1924.5902759999992</v>
      </c>
      <c r="K598" s="206">
        <f t="shared" si="144"/>
        <v>195.42165309913835</v>
      </c>
      <c r="L598" s="232">
        <f t="shared" si="145"/>
        <v>825.99321761258852</v>
      </c>
      <c r="M598" s="206">
        <f t="shared" si="146"/>
        <v>479842.60505125945</v>
      </c>
      <c r="Z598" s="229" t="str">
        <f t="shared" si="147"/>
        <v>559/6,3</v>
      </c>
    </row>
    <row r="599" spans="1:26" x14ac:dyDescent="0.2">
      <c r="A599" s="230" t="s">
        <v>857</v>
      </c>
      <c r="B599" s="157">
        <f>$B$598</f>
        <v>559</v>
      </c>
      <c r="C599" s="169">
        <v>12.5</v>
      </c>
      <c r="D599" s="231">
        <v>168.5</v>
      </c>
      <c r="E599" s="171">
        <f>(PI()/4*(B598^2-(B598-2*C599)^2))*10^-3</f>
        <v>21.461004814835274</v>
      </c>
      <c r="F599" s="172"/>
      <c r="G599" s="172">
        <f t="shared" si="140"/>
        <v>13.6625</v>
      </c>
      <c r="H599" s="232">
        <f t="shared" si="141"/>
        <v>801.6181584077317</v>
      </c>
      <c r="I599" s="173">
        <f t="shared" si="142"/>
        <v>2868.0435005643358</v>
      </c>
      <c r="J599" s="173">
        <f t="shared" si="143"/>
        <v>3733.9291666666641</v>
      </c>
      <c r="K599" s="206">
        <f t="shared" si="144"/>
        <v>193.26746363524305</v>
      </c>
      <c r="L599" s="232">
        <f t="shared" si="145"/>
        <v>1566.5661985439788</v>
      </c>
      <c r="M599" s="206">
        <f t="shared" si="146"/>
        <v>469137.56525229907</v>
      </c>
      <c r="Z599" s="229" t="str">
        <f t="shared" si="147"/>
        <v>559/12,5</v>
      </c>
    </row>
    <row r="600" spans="1:26" x14ac:dyDescent="0.2">
      <c r="A600" s="230" t="s">
        <v>858</v>
      </c>
      <c r="B600" s="157">
        <f>$B$598</f>
        <v>559</v>
      </c>
      <c r="C600" s="169">
        <v>20</v>
      </c>
      <c r="D600" s="231">
        <v>265.89999999999998</v>
      </c>
      <c r="E600" s="171">
        <f>(PI()/4*(B600^2-(B600-2*C600)^2))*10^-3</f>
        <v>33.866368805697967</v>
      </c>
      <c r="F600" s="172"/>
      <c r="G600" s="172">
        <f t="shared" si="140"/>
        <v>21.56</v>
      </c>
      <c r="H600" s="232">
        <f t="shared" si="141"/>
        <v>1231.5547349153073</v>
      </c>
      <c r="I600" s="173">
        <f t="shared" si="142"/>
        <v>4406.2781213427825</v>
      </c>
      <c r="J600" s="173">
        <f t="shared" si="143"/>
        <v>5813.0866666666698</v>
      </c>
      <c r="K600" s="206">
        <f t="shared" si="144"/>
        <v>190.6964210466468</v>
      </c>
      <c r="L600" s="232">
        <f t="shared" si="145"/>
        <v>2371.7184382112241</v>
      </c>
      <c r="M600" s="206">
        <f t="shared" si="146"/>
        <v>456349.31965678016</v>
      </c>
      <c r="Z600" s="229" t="str">
        <f t="shared" si="147"/>
        <v>559/20,0</v>
      </c>
    </row>
    <row r="601" spans="1:26" x14ac:dyDescent="0.2">
      <c r="A601" s="230" t="s">
        <v>859</v>
      </c>
      <c r="B601" s="157">
        <f>$B$598</f>
        <v>559</v>
      </c>
      <c r="C601" s="169">
        <v>30</v>
      </c>
      <c r="D601" s="231">
        <v>391.4</v>
      </c>
      <c r="E601" s="171">
        <f>(PI()/4*(B601^2-(B601-2*C601)^2))*10^-3</f>
        <v>49.857075412470017</v>
      </c>
      <c r="F601" s="172"/>
      <c r="G601" s="172">
        <f t="shared" si="140"/>
        <v>31.740000000000002</v>
      </c>
      <c r="H601" s="232">
        <f t="shared" si="141"/>
        <v>1749.6156510465307</v>
      </c>
      <c r="I601" s="173">
        <f t="shared" si="142"/>
        <v>6259.8055493614693</v>
      </c>
      <c r="J601" s="173">
        <f t="shared" si="143"/>
        <v>8404.2300000000032</v>
      </c>
      <c r="K601" s="206">
        <f t="shared" si="144"/>
        <v>187.33025649905036</v>
      </c>
      <c r="L601" s="232">
        <f t="shared" si="145"/>
        <v>3300.8213245192487</v>
      </c>
      <c r="M601" s="206">
        <f t="shared" si="146"/>
        <v>439573.21488661063</v>
      </c>
      <c r="Z601" s="229" t="str">
        <f t="shared" si="147"/>
        <v>559/30,0</v>
      </c>
    </row>
    <row r="602" spans="1:26" x14ac:dyDescent="0.2">
      <c r="A602" s="234" t="s">
        <v>860</v>
      </c>
      <c r="B602" s="149">
        <v>610</v>
      </c>
      <c r="C602" s="195">
        <v>6.3</v>
      </c>
      <c r="D602" s="235">
        <v>93.8</v>
      </c>
      <c r="E602" s="197">
        <f>(PI()/4*(B602^2-(B602-2*C602)^2))*10^-3</f>
        <v>11.948450755324636</v>
      </c>
      <c r="F602" s="198"/>
      <c r="G602" s="198">
        <f t="shared" si="140"/>
        <v>7.6066200000000253</v>
      </c>
      <c r="H602" s="236">
        <f t="shared" si="141"/>
        <v>544.39140019647868</v>
      </c>
      <c r="I602" s="199">
        <f t="shared" si="142"/>
        <v>1784.8898367097665</v>
      </c>
      <c r="J602" s="199">
        <f t="shared" si="143"/>
        <v>2296.1415959999995</v>
      </c>
      <c r="K602" s="204">
        <f t="shared" si="144"/>
        <v>213.45180369348017</v>
      </c>
      <c r="L602" s="236">
        <f t="shared" si="145"/>
        <v>1077.4206603757291</v>
      </c>
      <c r="M602" s="204">
        <f t="shared" si="146"/>
        <v>572482.517538846</v>
      </c>
      <c r="Z602" s="229" t="str">
        <f t="shared" si="147"/>
        <v>610/6,3</v>
      </c>
    </row>
    <row r="603" spans="1:26" x14ac:dyDescent="0.2">
      <c r="A603" s="230" t="s">
        <v>861</v>
      </c>
      <c r="B603" s="157">
        <f>$B$602</f>
        <v>610</v>
      </c>
      <c r="C603" s="169">
        <v>12.5</v>
      </c>
      <c r="D603" s="231">
        <v>184.2</v>
      </c>
      <c r="E603" s="171">
        <f>(PI()/4*(B602^2-(B602-2*C603)^2))*10^-3</f>
        <v>23.463770131498769</v>
      </c>
      <c r="F603" s="172"/>
      <c r="G603" s="172">
        <f t="shared" si="140"/>
        <v>14.937500000000002</v>
      </c>
      <c r="H603" s="232">
        <f t="shared" si="141"/>
        <v>1047.5473499489285</v>
      </c>
      <c r="I603" s="173">
        <f t="shared" si="142"/>
        <v>3434.5814752423889</v>
      </c>
      <c r="J603" s="173">
        <f t="shared" si="143"/>
        <v>4463.2291666666706</v>
      </c>
      <c r="K603" s="206">
        <f t="shared" si="144"/>
        <v>211.29437403773909</v>
      </c>
      <c r="L603" s="232">
        <f t="shared" si="145"/>
        <v>2051.2646597710072</v>
      </c>
      <c r="M603" s="206">
        <f t="shared" si="146"/>
        <v>560784.10614282056</v>
      </c>
      <c r="Z603" s="229" t="str">
        <f t="shared" si="147"/>
        <v>610/12,5</v>
      </c>
    </row>
    <row r="604" spans="1:26" x14ac:dyDescent="0.2">
      <c r="A604" s="230" t="s">
        <v>862</v>
      </c>
      <c r="B604" s="157">
        <f>$B$602</f>
        <v>610</v>
      </c>
      <c r="C604" s="169">
        <v>20</v>
      </c>
      <c r="D604" s="231">
        <v>291</v>
      </c>
      <c r="E604" s="171">
        <f>(PI()/4*(B604^2-(B604-2*C604)^2))*10^-3</f>
        <v>37.070793312359555</v>
      </c>
      <c r="F604" s="172"/>
      <c r="G604" s="172">
        <f t="shared" si="140"/>
        <v>23.599999999999998</v>
      </c>
      <c r="H604" s="232">
        <f t="shared" si="141"/>
        <v>1614.8964336696631</v>
      </c>
      <c r="I604" s="173">
        <f t="shared" si="142"/>
        <v>5294.742405474306</v>
      </c>
      <c r="J604" s="173">
        <f t="shared" si="143"/>
        <v>6964.6666666666652</v>
      </c>
      <c r="K604" s="206">
        <f t="shared" si="144"/>
        <v>208.71631464741802</v>
      </c>
      <c r="L604" s="232">
        <f t="shared" si="145"/>
        <v>3120.3124834832347</v>
      </c>
      <c r="M604" s="206">
        <f t="shared" si="146"/>
        <v>546794.20135730354</v>
      </c>
      <c r="Z604" s="229" t="str">
        <f t="shared" si="147"/>
        <v>610/20,0</v>
      </c>
    </row>
    <row r="605" spans="1:26" x14ac:dyDescent="0.2">
      <c r="A605" s="233" t="s">
        <v>863</v>
      </c>
      <c r="B605" s="182">
        <f>$B$602</f>
        <v>610</v>
      </c>
      <c r="C605" s="184">
        <v>30</v>
      </c>
      <c r="D605" s="237">
        <v>429.1</v>
      </c>
      <c r="E605" s="186">
        <f>(PI()/4*(B605^2-(B605-2*C605)^2))*10^-3</f>
        <v>54.663712172462404</v>
      </c>
      <c r="F605" s="187"/>
      <c r="G605" s="187">
        <f t="shared" si="140"/>
        <v>34.800000000000004</v>
      </c>
      <c r="H605" s="238">
        <f t="shared" si="141"/>
        <v>2304.7587644714458</v>
      </c>
      <c r="I605" s="188">
        <f t="shared" si="142"/>
        <v>7556.5861130211342</v>
      </c>
      <c r="J605" s="188">
        <f t="shared" si="143"/>
        <v>10100.999999999998</v>
      </c>
      <c r="K605" s="193">
        <f t="shared" si="144"/>
        <v>205.33509198381068</v>
      </c>
      <c r="L605" s="238">
        <f t="shared" si="145"/>
        <v>4371.1254956530665</v>
      </c>
      <c r="M605" s="193">
        <f t="shared" si="146"/>
        <v>528415.8843338032</v>
      </c>
      <c r="Z605" s="229" t="str">
        <f t="shared" si="147"/>
        <v>610/30,0</v>
      </c>
    </row>
    <row r="606" spans="1:26" x14ac:dyDescent="0.2">
      <c r="A606" s="234" t="s">
        <v>864</v>
      </c>
      <c r="B606" s="149">
        <v>660</v>
      </c>
      <c r="C606" s="195">
        <v>7.1</v>
      </c>
      <c r="D606" s="235">
        <v>114.3</v>
      </c>
      <c r="E606" s="197">
        <f>(PI()/4*(B606^2-(B606-2*C606)^2))*10^-3</f>
        <v>14.563135489054345</v>
      </c>
      <c r="F606" s="198"/>
      <c r="G606" s="198">
        <f t="shared" si="140"/>
        <v>9.2711800000000224</v>
      </c>
      <c r="H606" s="236">
        <f t="shared" si="141"/>
        <v>776.0855460685824</v>
      </c>
      <c r="I606" s="199">
        <f t="shared" si="142"/>
        <v>2351.7743820260075</v>
      </c>
      <c r="J606" s="199">
        <f t="shared" si="143"/>
        <v>3026.6960146666588</v>
      </c>
      <c r="K606" s="204">
        <f t="shared" si="144"/>
        <v>230.84865713276301</v>
      </c>
      <c r="L606" s="236">
        <f t="shared" si="145"/>
        <v>1535.2919364682552</v>
      </c>
      <c r="M606" s="204">
        <f t="shared" si="146"/>
        <v>669596.5606199688</v>
      </c>
      <c r="Z606" s="229" t="str">
        <f t="shared" si="147"/>
        <v>660/7,1</v>
      </c>
    </row>
    <row r="607" spans="1:26" x14ac:dyDescent="0.2">
      <c r="A607" s="230" t="s">
        <v>865</v>
      </c>
      <c r="B607" s="157">
        <f>$B$606</f>
        <v>660</v>
      </c>
      <c r="C607" s="169">
        <v>14.2</v>
      </c>
      <c r="D607" s="231">
        <v>226.2</v>
      </c>
      <c r="E607" s="171">
        <f>(PI()/4*(B606^2-(B606-2*C607)^2))*10^-3</f>
        <v>28.80953560677365</v>
      </c>
      <c r="F607" s="172"/>
      <c r="G607" s="172">
        <f t="shared" si="140"/>
        <v>18.340719999999973</v>
      </c>
      <c r="H607" s="232">
        <f t="shared" si="141"/>
        <v>1502.6307605520926</v>
      </c>
      <c r="I607" s="173">
        <f t="shared" si="142"/>
        <v>4553.4265471275539</v>
      </c>
      <c r="J607" s="173">
        <f t="shared" si="143"/>
        <v>5923.1729173333279</v>
      </c>
      <c r="K607" s="206">
        <f t="shared" si="144"/>
        <v>228.37996847359449</v>
      </c>
      <c r="L607" s="232">
        <f t="shared" si="145"/>
        <v>2939.1818216562465</v>
      </c>
      <c r="M607" s="206">
        <f t="shared" si="146"/>
        <v>655112.60897374828</v>
      </c>
      <c r="Z607" s="229" t="str">
        <f t="shared" si="147"/>
        <v>660/14,2</v>
      </c>
    </row>
    <row r="608" spans="1:26" x14ac:dyDescent="0.2">
      <c r="A608" s="230" t="s">
        <v>866</v>
      </c>
      <c r="B608" s="157">
        <f>$B$606</f>
        <v>660</v>
      </c>
      <c r="C608" s="169">
        <v>20</v>
      </c>
      <c r="D608" s="231">
        <v>315.7</v>
      </c>
      <c r="E608" s="171">
        <f>(PI()/4*(B608^2-(B608-2*C608)^2))*10^-3</f>
        <v>40.212385965949352</v>
      </c>
      <c r="F608" s="172"/>
      <c r="G608" s="172">
        <f t="shared" si="140"/>
        <v>25.6</v>
      </c>
      <c r="H608" s="232">
        <f t="shared" si="141"/>
        <v>2060.8847807549041</v>
      </c>
      <c r="I608" s="173">
        <f t="shared" si="142"/>
        <v>6245.1053962269825</v>
      </c>
      <c r="J608" s="173">
        <f t="shared" si="143"/>
        <v>8194.6666666666606</v>
      </c>
      <c r="K608" s="206">
        <f t="shared" si="144"/>
        <v>226.3846284534354</v>
      </c>
      <c r="L608" s="232">
        <f t="shared" si="145"/>
        <v>3992.9680707037219</v>
      </c>
      <c r="M608" s="206">
        <f t="shared" si="146"/>
        <v>643398.17545518966</v>
      </c>
      <c r="Z608" s="229" t="str">
        <f t="shared" si="147"/>
        <v>660/20,0</v>
      </c>
    </row>
    <row r="609" spans="1:26" x14ac:dyDescent="0.2">
      <c r="A609" s="233" t="s">
        <v>867</v>
      </c>
      <c r="B609" s="182">
        <f>$B$606</f>
        <v>660</v>
      </c>
      <c r="C609" s="184">
        <v>30</v>
      </c>
      <c r="D609" s="237">
        <v>466.1</v>
      </c>
      <c r="E609" s="186">
        <f>(PI()/4*(B609^2-(B609-2*C609)^2))*10^-3</f>
        <v>59.376101152847092</v>
      </c>
      <c r="F609" s="187"/>
      <c r="G609" s="187">
        <f t="shared" si="140"/>
        <v>37.800000000000004</v>
      </c>
      <c r="H609" s="238">
        <f t="shared" si="141"/>
        <v>2952.4766298253217</v>
      </c>
      <c r="I609" s="188">
        <f t="shared" si="142"/>
        <v>8946.8988782585511</v>
      </c>
      <c r="J609" s="188">
        <f t="shared" si="143"/>
        <v>11916.000000000005</v>
      </c>
      <c r="K609" s="193">
        <f t="shared" si="144"/>
        <v>222.99103120977759</v>
      </c>
      <c r="L609" s="238">
        <f t="shared" si="145"/>
        <v>5623.7939261234678</v>
      </c>
      <c r="M609" s="193">
        <f t="shared" si="146"/>
        <v>623449.06210489443</v>
      </c>
      <c r="Z609" s="229" t="str">
        <f t="shared" si="147"/>
        <v>660/30,0</v>
      </c>
    </row>
    <row r="610" spans="1:26" x14ac:dyDescent="0.2">
      <c r="A610" s="234" t="s">
        <v>868</v>
      </c>
      <c r="B610" s="149">
        <v>711</v>
      </c>
      <c r="C610" s="195">
        <v>7.1</v>
      </c>
      <c r="D610" s="235">
        <v>123.3</v>
      </c>
      <c r="E610" s="197">
        <f>(PI()/4*(B610^2-(B610-2*C610)^2))*10^-3</f>
        <v>15.700706188919227</v>
      </c>
      <c r="F610" s="198"/>
      <c r="G610" s="198">
        <f t="shared" si="140"/>
        <v>9.9953800000000346</v>
      </c>
      <c r="H610" s="236">
        <f t="shared" si="141"/>
        <v>972.51277108775514</v>
      </c>
      <c r="I610" s="199">
        <f t="shared" si="142"/>
        <v>2735.6196092482564</v>
      </c>
      <c r="J610" s="199">
        <f t="shared" si="143"/>
        <v>3517.9932946666686</v>
      </c>
      <c r="K610" s="204">
        <f t="shared" si="144"/>
        <v>248.87889123025286</v>
      </c>
      <c r="L610" s="236">
        <f t="shared" si="145"/>
        <v>1925.4067506986357</v>
      </c>
      <c r="M610" s="204">
        <f t="shared" si="146"/>
        <v>778290.63988593</v>
      </c>
      <c r="Z610" s="229" t="str">
        <f t="shared" si="147"/>
        <v>711/7,1</v>
      </c>
    </row>
    <row r="611" spans="1:26" x14ac:dyDescent="0.2">
      <c r="A611" s="230" t="s">
        <v>869</v>
      </c>
      <c r="B611" s="157">
        <f>$B$610</f>
        <v>711</v>
      </c>
      <c r="C611" s="169">
        <v>10</v>
      </c>
      <c r="D611" s="231">
        <v>172.9</v>
      </c>
      <c r="E611" s="171">
        <f>(PI()/4*(B610^2-(B610-2*C611)^2))*10^-3</f>
        <v>22.022564501664448</v>
      </c>
      <c r="F611" s="172"/>
      <c r="G611" s="172">
        <f t="shared" si="140"/>
        <v>14.02</v>
      </c>
      <c r="H611" s="232">
        <f t="shared" si="141"/>
        <v>1353.0140593915721</v>
      </c>
      <c r="I611" s="173">
        <f t="shared" si="142"/>
        <v>3805.9467212139866</v>
      </c>
      <c r="J611" s="173">
        <f t="shared" si="143"/>
        <v>4914.3433333333378</v>
      </c>
      <c r="K611" s="206">
        <f t="shared" si="144"/>
        <v>247.86614331126387</v>
      </c>
      <c r="L611" s="232">
        <f t="shared" si="145"/>
        <v>2667.4258309762204</v>
      </c>
      <c r="M611" s="206">
        <f t="shared" si="146"/>
        <v>771890.88578333892</v>
      </c>
      <c r="Z611" s="229" t="str">
        <f t="shared" si="147"/>
        <v>711/10,0</v>
      </c>
    </row>
    <row r="612" spans="1:26" x14ac:dyDescent="0.2">
      <c r="A612" s="230" t="s">
        <v>870</v>
      </c>
      <c r="B612" s="157">
        <f>$B$610</f>
        <v>711</v>
      </c>
      <c r="C612" s="169">
        <v>20</v>
      </c>
      <c r="D612" s="231">
        <v>340.8</v>
      </c>
      <c r="E612" s="171">
        <f>(PI()/4*(B612^2-(B612-2*C612)^2))*10^-3</f>
        <v>43.416810472610941</v>
      </c>
      <c r="F612" s="172"/>
      <c r="G612" s="172">
        <f t="shared" si="140"/>
        <v>27.64</v>
      </c>
      <c r="H612" s="232">
        <f t="shared" si="141"/>
        <v>2593.5086006827232</v>
      </c>
      <c r="I612" s="173">
        <f t="shared" si="142"/>
        <v>7295.3828429893765</v>
      </c>
      <c r="J612" s="173">
        <f t="shared" si="143"/>
        <v>9552.286666666676</v>
      </c>
      <c r="K612" s="206">
        <f t="shared" si="144"/>
        <v>244.40770241545169</v>
      </c>
      <c r="L612" s="232">
        <f t="shared" si="145"/>
        <v>5036.8899923204881</v>
      </c>
      <c r="M612" s="206">
        <f t="shared" si="146"/>
        <v>750025.40091435402</v>
      </c>
      <c r="Z612" s="229" t="str">
        <f t="shared" si="147"/>
        <v>711/20,0</v>
      </c>
    </row>
    <row r="613" spans="1:26" x14ac:dyDescent="0.2">
      <c r="A613" s="233" t="s">
        <v>871</v>
      </c>
      <c r="B613" s="182">
        <f>$B$610</f>
        <v>711</v>
      </c>
      <c r="C613" s="184">
        <v>30</v>
      </c>
      <c r="D613" s="237">
        <v>503.8</v>
      </c>
      <c r="E613" s="186">
        <f>(PI()/4*(B613^2-(B613-2*C613)^2))*10^-3</f>
        <v>64.182737912839471</v>
      </c>
      <c r="F613" s="187"/>
      <c r="G613" s="187">
        <f t="shared" si="140"/>
        <v>40.86</v>
      </c>
      <c r="H613" s="238">
        <f t="shared" si="141"/>
        <v>3727.9018976647376</v>
      </c>
      <c r="I613" s="188">
        <f t="shared" si="142"/>
        <v>10486.362581335408</v>
      </c>
      <c r="J613" s="188">
        <f t="shared" si="143"/>
        <v>13921.829999999993</v>
      </c>
      <c r="K613" s="193">
        <f t="shared" si="144"/>
        <v>241.00337134571376</v>
      </c>
      <c r="L613" s="238">
        <f t="shared" si="145"/>
        <v>7127.3811316493357</v>
      </c>
      <c r="M613" s="193">
        <f t="shared" si="146"/>
        <v>728474.07531072805</v>
      </c>
      <c r="Z613" s="229" t="str">
        <f t="shared" si="147"/>
        <v>711/30,0</v>
      </c>
    </row>
    <row r="614" spans="1:26" x14ac:dyDescent="0.2">
      <c r="A614" s="234" t="s">
        <v>872</v>
      </c>
      <c r="B614" s="149">
        <v>762</v>
      </c>
      <c r="C614" s="195">
        <v>10</v>
      </c>
      <c r="D614" s="235">
        <v>185.5</v>
      </c>
      <c r="E614" s="197">
        <f>(PI()/4*(B614^2-(B614-2*C614)^2))*10^-3</f>
        <v>23.624776754995246</v>
      </c>
      <c r="F614" s="198"/>
      <c r="G614" s="198">
        <f t="shared" si="140"/>
        <v>15.040000000000001</v>
      </c>
      <c r="H614" s="236">
        <f t="shared" si="141"/>
        <v>1670.2835289665413</v>
      </c>
      <c r="I614" s="199">
        <f t="shared" si="142"/>
        <v>4383.9462702533892</v>
      </c>
      <c r="J614" s="199">
        <f t="shared" si="143"/>
        <v>5655.373333333343</v>
      </c>
      <c r="K614" s="204">
        <f t="shared" si="144"/>
        <v>265.89565622627237</v>
      </c>
      <c r="L614" s="236">
        <f t="shared" si="145"/>
        <v>3296.1447267226822</v>
      </c>
      <c r="M614" s="204">
        <f t="shared" si="146"/>
        <v>888291.60598782124</v>
      </c>
      <c r="Z614" s="229" t="str">
        <f t="shared" si="147"/>
        <v>762/10,0</v>
      </c>
    </row>
    <row r="615" spans="1:26" x14ac:dyDescent="0.2">
      <c r="A615" s="230" t="s">
        <v>873</v>
      </c>
      <c r="B615" s="157">
        <f>$B$614</f>
        <v>762</v>
      </c>
      <c r="C615" s="169">
        <v>20</v>
      </c>
      <c r="D615" s="231">
        <v>366</v>
      </c>
      <c r="E615" s="171">
        <f>(PI()/4*(B614^2-(B614-2*C615)^2))*10^-3</f>
        <v>46.621234979272529</v>
      </c>
      <c r="F615" s="172"/>
      <c r="G615" s="172">
        <f t="shared" si="140"/>
        <v>29.68</v>
      </c>
      <c r="H615" s="232">
        <f t="shared" si="141"/>
        <v>3210.8277636399889</v>
      </c>
      <c r="I615" s="173">
        <f t="shared" si="142"/>
        <v>8427.3694583726756</v>
      </c>
      <c r="J615" s="173">
        <f t="shared" si="143"/>
        <v>11013.946666666674</v>
      </c>
      <c r="K615" s="206">
        <f t="shared" si="144"/>
        <v>262.43189592730528</v>
      </c>
      <c r="L615" s="232">
        <f t="shared" si="145"/>
        <v>6248.5683800607367</v>
      </c>
      <c r="M615" s="206">
        <f t="shared" si="146"/>
        <v>864823.90886550548</v>
      </c>
      <c r="Z615" s="229" t="str">
        <f t="shared" si="147"/>
        <v>762/20,0</v>
      </c>
    </row>
    <row r="616" spans="1:26" x14ac:dyDescent="0.2">
      <c r="A616" s="233" t="s">
        <v>874</v>
      </c>
      <c r="B616" s="182">
        <f>$B$614</f>
        <v>762</v>
      </c>
      <c r="C616" s="184">
        <v>30</v>
      </c>
      <c r="D616" s="237">
        <v>541.6</v>
      </c>
      <c r="E616" s="186">
        <f>(PI()/4*(B616^2-(B616-2*C616)^2))*10^-3</f>
        <v>68.989374672831858</v>
      </c>
      <c r="F616" s="187"/>
      <c r="G616" s="187">
        <f t="shared" si="140"/>
        <v>43.92</v>
      </c>
      <c r="H616" s="238">
        <f t="shared" si="141"/>
        <v>4628.5316414876261</v>
      </c>
      <c r="I616" s="188">
        <f t="shared" si="142"/>
        <v>12148.377011778544</v>
      </c>
      <c r="J616" s="188">
        <f t="shared" si="143"/>
        <v>16083.719999999996</v>
      </c>
      <c r="K616" s="193">
        <f t="shared" si="144"/>
        <v>259.01833911906704</v>
      </c>
      <c r="L616" s="238">
        <f t="shared" si="145"/>
        <v>8877.700489670955</v>
      </c>
      <c r="M616" s="193">
        <f t="shared" si="146"/>
        <v>841670.37100854865</v>
      </c>
      <c r="Z616" s="229" t="str">
        <f t="shared" si="147"/>
        <v>762/30,0</v>
      </c>
    </row>
    <row r="617" spans="1:26" x14ac:dyDescent="0.2">
      <c r="A617" s="234" t="s">
        <v>875</v>
      </c>
      <c r="B617" s="149">
        <v>813</v>
      </c>
      <c r="C617" s="195">
        <v>10</v>
      </c>
      <c r="D617" s="235">
        <v>198</v>
      </c>
      <c r="E617" s="197">
        <f>(PI()/4*(B617^2-(B617-2*C617)^2))*10^-3</f>
        <v>25.22698900832604</v>
      </c>
      <c r="F617" s="198"/>
      <c r="G617" s="198">
        <f t="shared" si="140"/>
        <v>16.060000000000002</v>
      </c>
      <c r="H617" s="236">
        <f t="shared" si="141"/>
        <v>2033.6390317963171</v>
      </c>
      <c r="I617" s="199">
        <f t="shared" si="142"/>
        <v>5002.8020462394024</v>
      </c>
      <c r="J617" s="199">
        <f t="shared" si="143"/>
        <v>6448.4233333333341</v>
      </c>
      <c r="K617" s="204">
        <f t="shared" si="144"/>
        <v>283.92538632535133</v>
      </c>
      <c r="L617" s="236">
        <f t="shared" si="145"/>
        <v>4016.6271257817261</v>
      </c>
      <c r="M617" s="204">
        <f t="shared" si="146"/>
        <v>1012863.6086842904</v>
      </c>
      <c r="Z617" s="229" t="str">
        <f t="shared" si="147"/>
        <v>813/10,0</v>
      </c>
    </row>
    <row r="618" spans="1:26" x14ac:dyDescent="0.2">
      <c r="A618" s="230" t="s">
        <v>876</v>
      </c>
      <c r="B618" s="157">
        <f>$B$617</f>
        <v>813</v>
      </c>
      <c r="C618" s="169">
        <v>20</v>
      </c>
      <c r="D618" s="231">
        <v>391.1</v>
      </c>
      <c r="E618" s="171">
        <f>(PI()/4*(B617^2-(B617-2*C618)^2))*10^-3</f>
        <v>49.825659485934125</v>
      </c>
      <c r="F618" s="172"/>
      <c r="G618" s="172">
        <f t="shared" si="140"/>
        <v>31.720000000000002</v>
      </c>
      <c r="H618" s="232">
        <f t="shared" si="141"/>
        <v>3919.0933007330696</v>
      </c>
      <c r="I618" s="173">
        <f t="shared" si="142"/>
        <v>9641.065930462657</v>
      </c>
      <c r="J618" s="173">
        <f t="shared" si="143"/>
        <v>12579.646666666667</v>
      </c>
      <c r="K618" s="206">
        <f t="shared" si="144"/>
        <v>280.45699313798536</v>
      </c>
      <c r="L618" s="232">
        <f t="shared" si="145"/>
        <v>7640.5052892563517</v>
      </c>
      <c r="M618" s="206">
        <f t="shared" si="146"/>
        <v>987793.69930864393</v>
      </c>
      <c r="Z618" s="229" t="str">
        <f t="shared" si="147"/>
        <v>813/20,0</v>
      </c>
    </row>
    <row r="619" spans="1:26" x14ac:dyDescent="0.2">
      <c r="A619" s="233" t="s">
        <v>877</v>
      </c>
      <c r="B619" s="182">
        <f>$B$617</f>
        <v>813</v>
      </c>
      <c r="C619" s="184">
        <v>30</v>
      </c>
      <c r="D619" s="237">
        <v>579.29999999999995</v>
      </c>
      <c r="E619" s="186">
        <f>(PI()/4*(B619^2-(B619-2*C619)^2))*10^-3</f>
        <v>73.79601143282423</v>
      </c>
      <c r="F619" s="187"/>
      <c r="G619" s="187">
        <f t="shared" si="140"/>
        <v>46.98</v>
      </c>
      <c r="H619" s="238">
        <f t="shared" si="141"/>
        <v>5663.7424079535394</v>
      </c>
      <c r="I619" s="188">
        <f t="shared" si="142"/>
        <v>13932.94565302224</v>
      </c>
      <c r="J619" s="188">
        <f t="shared" si="143"/>
        <v>18401.670000000006</v>
      </c>
      <c r="K619" s="193">
        <f t="shared" si="144"/>
        <v>277.03542192290138</v>
      </c>
      <c r="L619" s="238">
        <f t="shared" si="145"/>
        <v>10893.505041255923</v>
      </c>
      <c r="M619" s="193">
        <f t="shared" si="146"/>
        <v>963037.94919835636</v>
      </c>
      <c r="Z619" s="229" t="str">
        <f t="shared" si="147"/>
        <v>813/30,0</v>
      </c>
    </row>
    <row r="620" spans="1:26" x14ac:dyDescent="0.2">
      <c r="A620" s="234" t="s">
        <v>878</v>
      </c>
      <c r="B620" s="149">
        <v>864</v>
      </c>
      <c r="C620" s="195">
        <v>10</v>
      </c>
      <c r="D620" s="235">
        <v>210.6</v>
      </c>
      <c r="E620" s="197">
        <f>(PI()/4*(B620^2-(B620-2*C620)^2))*10^-3</f>
        <v>26.829201261656831</v>
      </c>
      <c r="F620" s="198"/>
      <c r="G620" s="198">
        <f t="shared" ref="G620:G628" si="154">2*E620/PI()</f>
        <v>17.079999999999998</v>
      </c>
      <c r="H620" s="236">
        <f t="shared" ref="H620:H628" si="155">((PI()/4)*((B620/2)^4-(B620/2-C620)^4))*10^-6</f>
        <v>2446.2060834340846</v>
      </c>
      <c r="I620" s="199">
        <f t="shared" ref="I620:I628" si="156">((PI()/(2*B620))*((B620/2)^4-(B620/2-C620)^4))*10^-3</f>
        <v>5662.5140820233446</v>
      </c>
      <c r="J620" s="199">
        <f t="shared" ref="J620:J628" si="157">(B620^3/6*(1-(1-2*C620/B620)^3))*10^-3</f>
        <v>7293.4933333333247</v>
      </c>
      <c r="K620" s="204">
        <f t="shared" ref="K620:K628" si="158">SQRT((H620*10^6)/(E620*10^3))</f>
        <v>301.95529470436509</v>
      </c>
      <c r="L620" s="236">
        <f t="shared" ref="L620:L628" si="159">(PI()*C620/(4*B620)*(B620-C620)^4)*10^-6</f>
        <v>4835.124059095464</v>
      </c>
      <c r="M620" s="204">
        <f t="shared" ref="M620:M628" si="160">PI()/2*(B620-C620)^2</f>
        <v>1145606.8938727467</v>
      </c>
      <c r="Z620" s="229" t="str">
        <f t="shared" ref="Z620:Z628" si="161">A620</f>
        <v>864/10,0</v>
      </c>
    </row>
    <row r="621" spans="1:26" x14ac:dyDescent="0.2">
      <c r="A621" s="230" t="s">
        <v>879</v>
      </c>
      <c r="B621" s="157">
        <f>$B$620</f>
        <v>864</v>
      </c>
      <c r="C621" s="169">
        <v>20</v>
      </c>
      <c r="D621" s="231">
        <v>416.3</v>
      </c>
      <c r="E621" s="171">
        <f>(PI()/4*(B620^2-(B620-2*C621)^2))*10^-3</f>
        <v>53.030083992595706</v>
      </c>
      <c r="F621" s="172"/>
      <c r="G621" s="172">
        <f t="shared" si="154"/>
        <v>33.76</v>
      </c>
      <c r="H621" s="232">
        <f t="shared" si="155"/>
        <v>4724.5562430683367</v>
      </c>
      <c r="I621" s="173">
        <f t="shared" si="156"/>
        <v>10936.472784880409</v>
      </c>
      <c r="J621" s="173">
        <f t="shared" si="157"/>
        <v>14249.386666666664</v>
      </c>
      <c r="K621" s="206">
        <f t="shared" si="158"/>
        <v>298.48283032697208</v>
      </c>
      <c r="L621" s="232">
        <f t="shared" si="159"/>
        <v>9225.2027768638618</v>
      </c>
      <c r="M621" s="206">
        <f t="shared" si="160"/>
        <v>1118934.7722437694</v>
      </c>
      <c r="Z621" s="229" t="str">
        <f t="shared" si="161"/>
        <v>864/20,0</v>
      </c>
    </row>
    <row r="622" spans="1:26" x14ac:dyDescent="0.2">
      <c r="A622" s="233" t="s">
        <v>880</v>
      </c>
      <c r="B622" s="182">
        <f>$B$620</f>
        <v>864</v>
      </c>
      <c r="C622" s="184">
        <v>30</v>
      </c>
      <c r="D622" s="237">
        <v>617</v>
      </c>
      <c r="E622" s="186">
        <f>(PI()/4*(B622^2-(B622-2*C622)^2))*10^-3</f>
        <v>78.602648192816616</v>
      </c>
      <c r="F622" s="187"/>
      <c r="G622" s="187">
        <f t="shared" si="154"/>
        <v>50.039999999999992</v>
      </c>
      <c r="H622" s="238">
        <f t="shared" si="155"/>
        <v>6842.9107437220364</v>
      </c>
      <c r="I622" s="188">
        <f t="shared" si="156"/>
        <v>15840.071166023234</v>
      </c>
      <c r="J622" s="188">
        <f t="shared" si="157"/>
        <v>20875.679999999997</v>
      </c>
      <c r="K622" s="193">
        <f t="shared" si="158"/>
        <v>295.05423230314796</v>
      </c>
      <c r="L622" s="238">
        <f t="shared" si="159"/>
        <v>13193.547839808998</v>
      </c>
      <c r="M622" s="193">
        <f t="shared" si="160"/>
        <v>1092576.8098801512</v>
      </c>
      <c r="Z622" s="229" t="str">
        <f t="shared" si="161"/>
        <v>864/30,0</v>
      </c>
    </row>
    <row r="623" spans="1:26" x14ac:dyDescent="0.2">
      <c r="A623" s="234" t="s">
        <v>881</v>
      </c>
      <c r="B623" s="149">
        <v>914</v>
      </c>
      <c r="C623" s="195">
        <v>10</v>
      </c>
      <c r="D623" s="235">
        <v>222.9</v>
      </c>
      <c r="E623" s="197">
        <f>(PI()/4*(B623^2-(B623-2*C623)^2))*10^-3</f>
        <v>28.399997588451729</v>
      </c>
      <c r="F623" s="198"/>
      <c r="G623" s="198">
        <f t="shared" si="154"/>
        <v>18.079999999999998</v>
      </c>
      <c r="H623" s="236">
        <f t="shared" si="155"/>
        <v>2901.4715536253766</v>
      </c>
      <c r="I623" s="199">
        <f t="shared" si="156"/>
        <v>6348.9530713903214</v>
      </c>
      <c r="J623" s="199">
        <f t="shared" si="157"/>
        <v>8172.4933333333274</v>
      </c>
      <c r="K623" s="204">
        <f t="shared" si="158"/>
        <v>319.63181944230769</v>
      </c>
      <c r="L623" s="236">
        <f t="shared" si="159"/>
        <v>5738.7513446489957</v>
      </c>
      <c r="M623" s="204">
        <f t="shared" si="160"/>
        <v>1283679.8909980182</v>
      </c>
      <c r="Z623" s="229" t="str">
        <f t="shared" si="161"/>
        <v>914/10,0</v>
      </c>
    </row>
    <row r="624" spans="1:26" x14ac:dyDescent="0.2">
      <c r="A624" s="230" t="s">
        <v>882</v>
      </c>
      <c r="B624" s="157">
        <f>$B$623</f>
        <v>914</v>
      </c>
      <c r="C624" s="169">
        <v>20</v>
      </c>
      <c r="D624" s="231">
        <v>440.9</v>
      </c>
      <c r="E624" s="171">
        <f>(PI()/4*(B623^2-(B623-2*C624)^2))*10^-3</f>
        <v>56.171676646185503</v>
      </c>
      <c r="F624" s="172"/>
      <c r="G624" s="172">
        <f t="shared" si="154"/>
        <v>35.76</v>
      </c>
      <c r="H624" s="232">
        <f t="shared" si="155"/>
        <v>5614.6118533311492</v>
      </c>
      <c r="I624" s="173">
        <f t="shared" si="156"/>
        <v>12285.802742518927</v>
      </c>
      <c r="J624" s="173">
        <f t="shared" si="157"/>
        <v>15987.386666666669</v>
      </c>
      <c r="K624" s="206">
        <f t="shared" si="158"/>
        <v>316.15581601482523</v>
      </c>
      <c r="L624" s="232">
        <f t="shared" si="159"/>
        <v>10978.013398100575</v>
      </c>
      <c r="M624" s="206">
        <f t="shared" si="160"/>
        <v>1255436.973042246</v>
      </c>
      <c r="Z624" s="229" t="str">
        <f t="shared" si="161"/>
        <v>914/20,0</v>
      </c>
    </row>
    <row r="625" spans="1:26" x14ac:dyDescent="0.2">
      <c r="A625" s="233" t="s">
        <v>883</v>
      </c>
      <c r="B625" s="182">
        <f>$B$623</f>
        <v>914</v>
      </c>
      <c r="C625" s="184">
        <v>30</v>
      </c>
      <c r="D625" s="237">
        <v>654</v>
      </c>
      <c r="E625" s="186">
        <f>(PI()/4*(B625^2-(B625-2*C625)^2))*10^-3</f>
        <v>83.315037173201318</v>
      </c>
      <c r="F625" s="187"/>
      <c r="G625" s="187">
        <f t="shared" si="154"/>
        <v>53.040000000000006</v>
      </c>
      <c r="H625" s="238">
        <f t="shared" si="155"/>
        <v>8147.7524028346352</v>
      </c>
      <c r="I625" s="188">
        <f t="shared" si="156"/>
        <v>17828.779874911677</v>
      </c>
      <c r="J625" s="188">
        <f t="shared" si="157"/>
        <v>23452.680000000004</v>
      </c>
      <c r="K625" s="193">
        <f t="shared" si="158"/>
        <v>312.72112176826175</v>
      </c>
      <c r="L625" s="238">
        <f t="shared" si="159"/>
        <v>15742.510817634447</v>
      </c>
      <c r="M625" s="193">
        <f t="shared" si="160"/>
        <v>1227508.2143518326</v>
      </c>
      <c r="Z625" s="229" t="str">
        <f t="shared" si="161"/>
        <v>914/30,0</v>
      </c>
    </row>
    <row r="626" spans="1:26" x14ac:dyDescent="0.2">
      <c r="A626" s="234" t="s">
        <v>884</v>
      </c>
      <c r="B626" s="149">
        <v>1016</v>
      </c>
      <c r="C626" s="195">
        <v>10</v>
      </c>
      <c r="D626" s="235">
        <v>248.1</v>
      </c>
      <c r="E626" s="197">
        <f>(PI()/4*(B626^2-(B626-2*C626)^2))*10^-3</f>
        <v>31.604422095113318</v>
      </c>
      <c r="F626" s="198"/>
      <c r="G626" s="198">
        <f t="shared" si="154"/>
        <v>20.12</v>
      </c>
      <c r="H626" s="236">
        <f t="shared" si="155"/>
        <v>3998.4966702074516</v>
      </c>
      <c r="I626" s="199">
        <f t="shared" si="156"/>
        <v>7871.0564374162432</v>
      </c>
      <c r="J626" s="199">
        <f t="shared" si="157"/>
        <v>10120.693333333298</v>
      </c>
      <c r="K626" s="204">
        <f t="shared" si="158"/>
        <v>355.69228273888655</v>
      </c>
      <c r="L626" s="236">
        <f t="shared" si="159"/>
        <v>7917.5004421670283</v>
      </c>
      <c r="M626" s="204">
        <f t="shared" si="160"/>
        <v>1589702.4313842</v>
      </c>
      <c r="Z626" s="229" t="str">
        <f t="shared" si="161"/>
        <v>1016/10,0</v>
      </c>
    </row>
    <row r="627" spans="1:26" x14ac:dyDescent="0.2">
      <c r="A627" s="230" t="s">
        <v>885</v>
      </c>
      <c r="B627" s="157">
        <f>$B$626</f>
        <v>1016</v>
      </c>
      <c r="C627" s="169">
        <v>20</v>
      </c>
      <c r="D627" s="231">
        <v>491.3</v>
      </c>
      <c r="E627" s="171">
        <f>(PI()/4*(B626^2-(B626-2*C627)^2))*10^-3</f>
        <v>62.58052565950868</v>
      </c>
      <c r="F627" s="172"/>
      <c r="G627" s="172">
        <f t="shared" si="154"/>
        <v>39.840000000000003</v>
      </c>
      <c r="H627" s="232">
        <f t="shared" si="155"/>
        <v>7763.2393691133702</v>
      </c>
      <c r="I627" s="173">
        <f t="shared" si="156"/>
        <v>15281.967262034195</v>
      </c>
      <c r="J627" s="173">
        <f t="shared" si="157"/>
        <v>19842.986666666682</v>
      </c>
      <c r="K627" s="206">
        <f t="shared" si="158"/>
        <v>352.21016453248478</v>
      </c>
      <c r="L627" s="232">
        <f t="shared" si="159"/>
        <v>15214.704530431247</v>
      </c>
      <c r="M627" s="206">
        <f t="shared" si="160"/>
        <v>1558255.088921766</v>
      </c>
      <c r="Z627" s="229" t="str">
        <f t="shared" si="161"/>
        <v>1016/20,0</v>
      </c>
    </row>
    <row r="628" spans="1:26" x14ac:dyDescent="0.2">
      <c r="A628" s="233" t="s">
        <v>886</v>
      </c>
      <c r="B628" s="182">
        <f>$B$626</f>
        <v>1016</v>
      </c>
      <c r="C628" s="184">
        <v>30</v>
      </c>
      <c r="D628" s="237">
        <v>729.5</v>
      </c>
      <c r="E628" s="186">
        <f>(PI()/4*(B628^2-(B628-2*C628)^2))*10^-3</f>
        <v>92.928310693186077</v>
      </c>
      <c r="F628" s="187"/>
      <c r="G628" s="187">
        <f t="shared" si="154"/>
        <v>59.16</v>
      </c>
      <c r="H628" s="238">
        <f t="shared" si="155"/>
        <v>11303.520927787074</v>
      </c>
      <c r="I628" s="188">
        <f t="shared" si="156"/>
        <v>22251.025448399756</v>
      </c>
      <c r="J628" s="188">
        <f t="shared" si="157"/>
        <v>29174.880000000005</v>
      </c>
      <c r="K628" s="193">
        <f t="shared" si="158"/>
        <v>348.76496383667899</v>
      </c>
      <c r="L628" s="238">
        <f t="shared" si="159"/>
        <v>21919.219610107113</v>
      </c>
      <c r="M628" s="193">
        <f t="shared" si="160"/>
        <v>1527121.9057246912</v>
      </c>
      <c r="Z628" s="229" t="str">
        <f t="shared" si="161"/>
        <v>1016/30,0</v>
      </c>
    </row>
    <row r="630" spans="1:26" ht="30" x14ac:dyDescent="0.4">
      <c r="A630" s="145" t="s">
        <v>887</v>
      </c>
      <c r="B630" s="146"/>
      <c r="C630" s="146"/>
      <c r="D630" s="146"/>
      <c r="E630" s="146"/>
      <c r="F630" s="146"/>
      <c r="G630" s="146"/>
      <c r="H630" s="146"/>
      <c r="I630" s="146"/>
      <c r="J630" s="146"/>
      <c r="K630" s="146"/>
      <c r="L630" s="146"/>
      <c r="M630" s="146"/>
      <c r="N630" s="146"/>
      <c r="O630" s="146"/>
      <c r="P630" s="146"/>
      <c r="Q630" s="146"/>
      <c r="R630" s="146"/>
      <c r="S630" s="146"/>
      <c r="T630" s="146"/>
      <c r="U630" s="146"/>
      <c r="Z630" s="179"/>
    </row>
    <row r="631" spans="1:26" x14ac:dyDescent="0.2">
      <c r="B631" s="216" t="s">
        <v>240</v>
      </c>
      <c r="C631" s="217"/>
      <c r="D631" s="218" t="s">
        <v>222</v>
      </c>
      <c r="E631" s="239" t="s">
        <v>241</v>
      </c>
      <c r="F631" s="240"/>
      <c r="G631" s="240"/>
      <c r="H631" s="240"/>
      <c r="I631" s="240"/>
      <c r="J631" s="240"/>
      <c r="K631" s="240"/>
      <c r="L631" s="240"/>
      <c r="M631" s="241"/>
      <c r="N631" s="3"/>
      <c r="O631" s="3"/>
      <c r="P631" s="3"/>
      <c r="Z631" s="179"/>
    </row>
    <row r="632" spans="1:26" ht="15.75" x14ac:dyDescent="0.2">
      <c r="B632" s="219" t="s">
        <v>133</v>
      </c>
      <c r="C632" s="220" t="s">
        <v>361</v>
      </c>
      <c r="D632" s="148" t="s">
        <v>242</v>
      </c>
      <c r="E632" s="157" t="s">
        <v>248</v>
      </c>
      <c r="F632" s="158" t="s">
        <v>249</v>
      </c>
      <c r="G632" s="159" t="s">
        <v>254</v>
      </c>
      <c r="H632" s="158" t="s">
        <v>362</v>
      </c>
      <c r="I632" s="158" t="s">
        <v>363</v>
      </c>
      <c r="J632" s="158" t="s">
        <v>364</v>
      </c>
      <c r="K632" s="159" t="s">
        <v>365</v>
      </c>
      <c r="L632" s="157" t="s">
        <v>366</v>
      </c>
      <c r="M632" s="221" t="s">
        <v>367</v>
      </c>
      <c r="Z632" s="179"/>
    </row>
    <row r="633" spans="1:26" ht="14.25" x14ac:dyDescent="0.2">
      <c r="B633" s="157" t="s">
        <v>35</v>
      </c>
      <c r="C633" s="157" t="s">
        <v>35</v>
      </c>
      <c r="D633" s="156" t="s">
        <v>261</v>
      </c>
      <c r="E633" s="157" t="s">
        <v>262</v>
      </c>
      <c r="F633" s="158" t="s">
        <v>263</v>
      </c>
      <c r="G633" s="159" t="s">
        <v>266</v>
      </c>
      <c r="H633" s="158" t="s">
        <v>264</v>
      </c>
      <c r="I633" s="158" t="s">
        <v>265</v>
      </c>
      <c r="J633" s="158" t="s">
        <v>265</v>
      </c>
      <c r="K633" s="159" t="s">
        <v>35</v>
      </c>
      <c r="L633" s="157" t="s">
        <v>267</v>
      </c>
      <c r="M633" s="159" t="s">
        <v>266</v>
      </c>
      <c r="Z633" s="179"/>
    </row>
    <row r="634" spans="1:26" ht="15" thickBot="1" x14ac:dyDescent="0.25">
      <c r="B634" s="163" t="s">
        <v>268</v>
      </c>
      <c r="C634" s="242"/>
      <c r="D634" s="162"/>
      <c r="E634" s="164"/>
      <c r="F634" s="164"/>
      <c r="G634" s="165"/>
      <c r="H634" s="164" t="s">
        <v>270</v>
      </c>
      <c r="I634" s="164" t="s">
        <v>269</v>
      </c>
      <c r="J634" s="164" t="s">
        <v>269</v>
      </c>
      <c r="K634" s="165"/>
      <c r="L634" s="163" t="s">
        <v>270</v>
      </c>
      <c r="M634" s="165" t="s">
        <v>269</v>
      </c>
      <c r="Z634" s="179"/>
    </row>
    <row r="635" spans="1:26" s="3" customFormat="1" ht="15" x14ac:dyDescent="0.2">
      <c r="A635" s="243" t="str">
        <f t="shared" ref="A635:A732" si="162">" "&amp;B635&amp;"x "&amp;C635</f>
        <v xml:space="preserve"> 40x 2,9</v>
      </c>
      <c r="B635" s="244">
        <v>40</v>
      </c>
      <c r="C635" s="245">
        <v>2.9</v>
      </c>
      <c r="D635" s="246">
        <v>3.3</v>
      </c>
      <c r="E635" s="215">
        <v>421</v>
      </c>
      <c r="F635" s="244">
        <v>0.153</v>
      </c>
      <c r="G635" s="247">
        <v>210.5</v>
      </c>
      <c r="H635" s="244">
        <v>9.5000000000000001E-2</v>
      </c>
      <c r="I635" s="244">
        <v>4.7699999999999996</v>
      </c>
      <c r="J635" s="244">
        <v>5.81</v>
      </c>
      <c r="K635" s="245">
        <v>15</v>
      </c>
      <c r="L635" s="215">
        <v>0.153</v>
      </c>
      <c r="M635" s="247">
        <v>2.7679999999999998</v>
      </c>
    </row>
    <row r="636" spans="1:26" s="3" customFormat="1" ht="15" x14ac:dyDescent="0.2">
      <c r="A636" s="248" t="str">
        <f t="shared" si="162"/>
        <v xml:space="preserve"> 40x 4</v>
      </c>
      <c r="B636" s="158">
        <v>40</v>
      </c>
      <c r="C636" s="169">
        <v>4</v>
      </c>
      <c r="D636" s="249">
        <v>4.3899999999999997</v>
      </c>
      <c r="E636" s="157">
        <v>559</v>
      </c>
      <c r="F636" s="158">
        <v>0.15</v>
      </c>
      <c r="G636" s="159">
        <v>279.5</v>
      </c>
      <c r="H636" s="158">
        <v>0.11799999999999999</v>
      </c>
      <c r="I636" s="158">
        <v>5.91</v>
      </c>
      <c r="J636" s="158">
        <v>7.4</v>
      </c>
      <c r="K636" s="169">
        <v>14.5</v>
      </c>
      <c r="L636" s="157">
        <v>0.19500000000000001</v>
      </c>
      <c r="M636" s="159">
        <v>2.61</v>
      </c>
    </row>
    <row r="637" spans="1:26" s="3" customFormat="1" ht="15" x14ac:dyDescent="0.2">
      <c r="A637" s="250" t="str">
        <f t="shared" si="162"/>
        <v xml:space="preserve"> 40x 5</v>
      </c>
      <c r="B637" s="183">
        <v>40</v>
      </c>
      <c r="C637" s="184">
        <v>5</v>
      </c>
      <c r="D637" s="251">
        <v>5.28</v>
      </c>
      <c r="E637" s="182">
        <v>673</v>
      </c>
      <c r="F637" s="183">
        <v>0.14699999999999999</v>
      </c>
      <c r="G637" s="252">
        <v>336.5</v>
      </c>
      <c r="H637" s="183">
        <v>0.13400000000000001</v>
      </c>
      <c r="I637" s="183">
        <v>6.68</v>
      </c>
      <c r="J637" s="183">
        <v>8.6999999999999993</v>
      </c>
      <c r="K637" s="184">
        <v>14.1</v>
      </c>
      <c r="L637" s="182">
        <v>0.22500000000000001</v>
      </c>
      <c r="M637" s="252">
        <v>2.4609999999999999</v>
      </c>
    </row>
    <row r="638" spans="1:26" s="3" customFormat="1" ht="15" x14ac:dyDescent="0.2">
      <c r="A638" s="248" t="str">
        <f t="shared" si="162"/>
        <v xml:space="preserve"> 50x 2,9</v>
      </c>
      <c r="B638" s="158">
        <v>50</v>
      </c>
      <c r="C638" s="169">
        <v>2.9</v>
      </c>
      <c r="D638" s="249">
        <v>4.22</v>
      </c>
      <c r="E638" s="157">
        <v>537</v>
      </c>
      <c r="F638" s="158">
        <v>0.193</v>
      </c>
      <c r="G638" s="159">
        <v>268.5</v>
      </c>
      <c r="H638" s="158">
        <v>0.19700000000000001</v>
      </c>
      <c r="I638" s="158">
        <v>7.87</v>
      </c>
      <c r="J638" s="158">
        <v>9.4</v>
      </c>
      <c r="K638" s="169">
        <v>19.2</v>
      </c>
      <c r="L638" s="157">
        <v>0.312</v>
      </c>
      <c r="M638" s="159">
        <v>4.4630000000000001</v>
      </c>
    </row>
    <row r="639" spans="1:26" s="3" customFormat="1" ht="15" x14ac:dyDescent="0.2">
      <c r="A639" s="248" t="str">
        <f t="shared" si="162"/>
        <v xml:space="preserve"> 50x 4</v>
      </c>
      <c r="B639" s="158">
        <v>50</v>
      </c>
      <c r="C639" s="169">
        <v>4</v>
      </c>
      <c r="D639" s="249">
        <v>5.64</v>
      </c>
      <c r="E639" s="157">
        <v>719</v>
      </c>
      <c r="F639" s="158">
        <v>0.19</v>
      </c>
      <c r="G639" s="159">
        <v>359.5</v>
      </c>
      <c r="H639" s="158">
        <v>0.25</v>
      </c>
      <c r="I639" s="158">
        <v>9.99</v>
      </c>
      <c r="J639" s="158">
        <v>12.3</v>
      </c>
      <c r="K639" s="169">
        <v>18.600000000000001</v>
      </c>
      <c r="L639" s="157">
        <v>0.40400000000000003</v>
      </c>
      <c r="M639" s="159">
        <v>4.2610000000000001</v>
      </c>
    </row>
    <row r="640" spans="1:26" s="3" customFormat="1" ht="15" x14ac:dyDescent="0.2">
      <c r="A640" s="248" t="str">
        <f t="shared" si="162"/>
        <v xml:space="preserve"> 50x 5</v>
      </c>
      <c r="B640" s="158">
        <v>50</v>
      </c>
      <c r="C640" s="169">
        <v>5</v>
      </c>
      <c r="D640" s="249">
        <v>6.85</v>
      </c>
      <c r="E640" s="157">
        <v>873</v>
      </c>
      <c r="F640" s="158">
        <v>0.187</v>
      </c>
      <c r="G640" s="159">
        <v>436.5</v>
      </c>
      <c r="H640" s="158">
        <v>0.28899999999999998</v>
      </c>
      <c r="I640" s="158">
        <v>11.6</v>
      </c>
      <c r="J640" s="158">
        <v>14.5</v>
      </c>
      <c r="K640" s="169">
        <v>18.2</v>
      </c>
      <c r="L640" s="157">
        <v>0.47599999999999998</v>
      </c>
      <c r="M640" s="159">
        <v>4.077</v>
      </c>
    </row>
    <row r="641" spans="1:13" s="3" customFormat="1" ht="15" x14ac:dyDescent="0.2">
      <c r="A641" s="248" t="str">
        <f t="shared" si="162"/>
        <v xml:space="preserve"> 50x 6,3</v>
      </c>
      <c r="B641" s="183">
        <v>50</v>
      </c>
      <c r="C641" s="184">
        <v>6.3</v>
      </c>
      <c r="D641" s="251">
        <v>8.32</v>
      </c>
      <c r="E641" s="182">
        <v>1060</v>
      </c>
      <c r="F641" s="183">
        <v>0.184</v>
      </c>
      <c r="G641" s="252">
        <v>530</v>
      </c>
      <c r="H641" s="183">
        <v>0.32800000000000001</v>
      </c>
      <c r="I641" s="183">
        <v>13.1</v>
      </c>
      <c r="J641" s="183">
        <v>17</v>
      </c>
      <c r="K641" s="184">
        <v>17.600000000000001</v>
      </c>
      <c r="L641" s="182">
        <v>0.55200000000000005</v>
      </c>
      <c r="M641" s="252">
        <v>3.84</v>
      </c>
    </row>
    <row r="642" spans="1:13" s="3" customFormat="1" ht="15" x14ac:dyDescent="0.2">
      <c r="A642" s="253" t="str">
        <f t="shared" si="162"/>
        <v xml:space="preserve"> 60x 2,9</v>
      </c>
      <c r="B642" s="158">
        <v>60</v>
      </c>
      <c r="C642" s="169">
        <v>2.9</v>
      </c>
      <c r="D642" s="249">
        <v>5.13</v>
      </c>
      <c r="E642" s="157">
        <v>653</v>
      </c>
      <c r="F642" s="158">
        <v>0.23300000000000001</v>
      </c>
      <c r="G642" s="159">
        <v>326.5</v>
      </c>
      <c r="H642" s="158">
        <v>0.35199999999999998</v>
      </c>
      <c r="I642" s="158">
        <v>11.7</v>
      </c>
      <c r="J642" s="158">
        <v>13.9</v>
      </c>
      <c r="K642" s="169">
        <v>23.2</v>
      </c>
      <c r="L642" s="157">
        <v>0.55300000000000005</v>
      </c>
      <c r="M642" s="159">
        <v>6.5529999999999999</v>
      </c>
    </row>
    <row r="643" spans="1:13" s="3" customFormat="1" ht="15" x14ac:dyDescent="0.2">
      <c r="A643" s="248" t="str">
        <f t="shared" si="162"/>
        <v xml:space="preserve"> 60x 4</v>
      </c>
      <c r="B643" s="158">
        <v>60</v>
      </c>
      <c r="C643" s="169">
        <v>4</v>
      </c>
      <c r="D643" s="249">
        <v>6.9</v>
      </c>
      <c r="E643" s="157">
        <v>879</v>
      </c>
      <c r="F643" s="158">
        <v>0.23</v>
      </c>
      <c r="G643" s="159">
        <v>439.5</v>
      </c>
      <c r="H643" s="158">
        <v>0.45400000000000001</v>
      </c>
      <c r="I643" s="158">
        <v>15.1</v>
      </c>
      <c r="J643" s="158">
        <v>18.3</v>
      </c>
      <c r="K643" s="169">
        <v>22.7</v>
      </c>
      <c r="L643" s="157">
        <v>0.72499999999999998</v>
      </c>
      <c r="M643" s="159">
        <v>6.3109999999999999</v>
      </c>
    </row>
    <row r="644" spans="1:13" s="3" customFormat="1" ht="15" x14ac:dyDescent="0.2">
      <c r="A644" s="248" t="str">
        <f t="shared" si="162"/>
        <v xml:space="preserve"> 60x 5</v>
      </c>
      <c r="B644" s="158">
        <v>60</v>
      </c>
      <c r="C644" s="169">
        <v>5</v>
      </c>
      <c r="D644" s="249">
        <v>8.4</v>
      </c>
      <c r="E644" s="157">
        <v>1070</v>
      </c>
      <c r="F644" s="158">
        <v>0.22700000000000001</v>
      </c>
      <c r="G644" s="159">
        <v>535</v>
      </c>
      <c r="H644" s="158">
        <v>0.53300000000000003</v>
      </c>
      <c r="I644" s="158">
        <v>17.8</v>
      </c>
      <c r="J644" s="158">
        <v>21.9</v>
      </c>
      <c r="K644" s="169">
        <v>22.3</v>
      </c>
      <c r="L644" s="157">
        <v>0.86399999999999999</v>
      </c>
      <c r="M644" s="159">
        <v>6.0810000000000004</v>
      </c>
    </row>
    <row r="645" spans="1:13" s="3" customFormat="1" ht="15" x14ac:dyDescent="0.2">
      <c r="A645" s="248" t="str">
        <f t="shared" si="162"/>
        <v xml:space="preserve"> 60x 6,3</v>
      </c>
      <c r="B645" s="158">
        <v>60</v>
      </c>
      <c r="C645" s="169">
        <v>6.3</v>
      </c>
      <c r="D645" s="249">
        <v>10.28</v>
      </c>
      <c r="E645" s="157">
        <v>1310</v>
      </c>
      <c r="F645" s="158">
        <v>0.224</v>
      </c>
      <c r="G645" s="159">
        <v>655</v>
      </c>
      <c r="H645" s="158">
        <v>0.61599999999999999</v>
      </c>
      <c r="I645" s="158">
        <v>20.5</v>
      </c>
      <c r="J645" s="158">
        <v>26</v>
      </c>
      <c r="K645" s="169">
        <v>21.7</v>
      </c>
      <c r="L645" s="157">
        <v>1.02</v>
      </c>
      <c r="M645" s="159">
        <v>5.8019999999999996</v>
      </c>
    </row>
    <row r="646" spans="1:13" s="3" customFormat="1" ht="15" x14ac:dyDescent="0.2">
      <c r="A646" s="250" t="str">
        <f t="shared" si="162"/>
        <v xml:space="preserve"> 60x 8</v>
      </c>
      <c r="B646" s="183">
        <v>60</v>
      </c>
      <c r="C646" s="184">
        <v>8</v>
      </c>
      <c r="D646" s="251">
        <v>12.56</v>
      </c>
      <c r="E646" s="182">
        <v>1600</v>
      </c>
      <c r="F646" s="183">
        <v>0.219</v>
      </c>
      <c r="G646" s="252">
        <v>800</v>
      </c>
      <c r="H646" s="183">
        <v>0.69699999999999995</v>
      </c>
      <c r="I646" s="183">
        <v>23.2</v>
      </c>
      <c r="J646" s="183">
        <v>30.4</v>
      </c>
      <c r="K646" s="184">
        <v>20.9</v>
      </c>
      <c r="L646" s="182">
        <v>1.18</v>
      </c>
      <c r="M646" s="252">
        <v>5.431</v>
      </c>
    </row>
    <row r="647" spans="1:13" s="3" customFormat="1" ht="15" x14ac:dyDescent="0.2">
      <c r="A647" s="248" t="str">
        <f t="shared" si="162"/>
        <v xml:space="preserve"> 70x 3,2</v>
      </c>
      <c r="B647" s="158">
        <v>70</v>
      </c>
      <c r="C647" s="169">
        <v>3.2</v>
      </c>
      <c r="D647" s="249">
        <v>6.63</v>
      </c>
      <c r="E647" s="157">
        <v>844</v>
      </c>
      <c r="F647" s="158">
        <v>0.27200000000000002</v>
      </c>
      <c r="G647" s="159">
        <v>422</v>
      </c>
      <c r="H647" s="158">
        <v>0.623</v>
      </c>
      <c r="I647" s="158">
        <v>17.8</v>
      </c>
      <c r="J647" s="158">
        <v>21</v>
      </c>
      <c r="K647" s="169">
        <v>27.2</v>
      </c>
      <c r="L647" s="157">
        <v>0.97599999999999998</v>
      </c>
      <c r="M647" s="159">
        <v>8.9689999999999994</v>
      </c>
    </row>
    <row r="648" spans="1:13" s="3" customFormat="1" ht="15" x14ac:dyDescent="0.2">
      <c r="A648" s="248" t="str">
        <f t="shared" si="162"/>
        <v xml:space="preserve"> 70x 4</v>
      </c>
      <c r="B648" s="158">
        <v>70</v>
      </c>
      <c r="C648" s="169">
        <v>4</v>
      </c>
      <c r="D648" s="249">
        <v>8.16</v>
      </c>
      <c r="E648" s="157">
        <v>1040</v>
      </c>
      <c r="F648" s="158">
        <v>0.27</v>
      </c>
      <c r="G648" s="159">
        <v>520</v>
      </c>
      <c r="H648" s="158">
        <v>0.747</v>
      </c>
      <c r="I648" s="158">
        <v>21.3</v>
      </c>
      <c r="J648" s="158">
        <v>25.5</v>
      </c>
      <c r="K648" s="169">
        <v>26.8</v>
      </c>
      <c r="L648" s="157">
        <v>1.18</v>
      </c>
      <c r="M648" s="159">
        <v>8.7579999999999991</v>
      </c>
    </row>
    <row r="649" spans="1:13" s="3" customFormat="1" ht="15" x14ac:dyDescent="0.2">
      <c r="A649" s="248" t="str">
        <f t="shared" si="162"/>
        <v xml:space="preserve"> 70x 5</v>
      </c>
      <c r="B649" s="158">
        <v>70</v>
      </c>
      <c r="C649" s="169">
        <v>5</v>
      </c>
      <c r="D649" s="249">
        <v>9.9700000000000006</v>
      </c>
      <c r="E649" s="157">
        <v>1270</v>
      </c>
      <c r="F649" s="158">
        <v>0.26700000000000002</v>
      </c>
      <c r="G649" s="159">
        <v>635</v>
      </c>
      <c r="H649" s="158">
        <v>0.88500000000000001</v>
      </c>
      <c r="I649" s="158">
        <v>25.3</v>
      </c>
      <c r="J649" s="158">
        <v>30.8</v>
      </c>
      <c r="K649" s="169">
        <v>26.4</v>
      </c>
      <c r="L649" s="157">
        <v>1.42</v>
      </c>
      <c r="M649" s="159">
        <v>8.4930000000000003</v>
      </c>
    </row>
    <row r="650" spans="1:13" s="3" customFormat="1" ht="15" x14ac:dyDescent="0.2">
      <c r="A650" s="248" t="str">
        <f t="shared" si="162"/>
        <v xml:space="preserve"> 70x 6,3</v>
      </c>
      <c r="B650" s="158">
        <v>70</v>
      </c>
      <c r="C650" s="169">
        <v>6.3</v>
      </c>
      <c r="D650" s="249">
        <v>12.25</v>
      </c>
      <c r="E650" s="157">
        <v>1560</v>
      </c>
      <c r="F650" s="158">
        <v>0.26400000000000001</v>
      </c>
      <c r="G650" s="159">
        <v>780</v>
      </c>
      <c r="H650" s="158">
        <v>1.04</v>
      </c>
      <c r="I650" s="158">
        <v>29.7</v>
      </c>
      <c r="J650" s="158">
        <v>36.9</v>
      </c>
      <c r="K650" s="169">
        <v>25.8</v>
      </c>
      <c r="L650" s="157">
        <v>1.69</v>
      </c>
      <c r="M650" s="159">
        <v>8.15</v>
      </c>
    </row>
    <row r="651" spans="1:13" s="3" customFormat="1" ht="15" x14ac:dyDescent="0.2">
      <c r="A651" s="248" t="str">
        <f t="shared" si="162"/>
        <v xml:space="preserve"> 70x 8</v>
      </c>
      <c r="B651" s="183">
        <v>70</v>
      </c>
      <c r="C651" s="184">
        <v>8</v>
      </c>
      <c r="D651" s="251">
        <v>15.07</v>
      </c>
      <c r="E651" s="182">
        <v>1920</v>
      </c>
      <c r="F651" s="183">
        <v>0.25900000000000001</v>
      </c>
      <c r="G651" s="252">
        <v>960</v>
      </c>
      <c r="H651" s="183">
        <v>1.2</v>
      </c>
      <c r="I651" s="183">
        <v>34.200000000000003</v>
      </c>
      <c r="J651" s="183">
        <v>43.8</v>
      </c>
      <c r="K651" s="184">
        <v>25</v>
      </c>
      <c r="L651" s="182">
        <v>2</v>
      </c>
      <c r="M651" s="252">
        <v>7.7460000000000004</v>
      </c>
    </row>
    <row r="652" spans="1:13" s="3" customFormat="1" ht="15" x14ac:dyDescent="0.2">
      <c r="A652" s="253" t="str">
        <f t="shared" si="162"/>
        <v xml:space="preserve"> 80x 3,6</v>
      </c>
      <c r="B652" s="158">
        <v>80</v>
      </c>
      <c r="C652" s="169">
        <v>3.6</v>
      </c>
      <c r="D652" s="249">
        <v>8.56</v>
      </c>
      <c r="E652" s="157">
        <v>1090</v>
      </c>
      <c r="F652" s="158">
        <v>0.311</v>
      </c>
      <c r="G652" s="159">
        <v>545</v>
      </c>
      <c r="H652" s="158">
        <v>1.05</v>
      </c>
      <c r="I652" s="158">
        <v>26.2</v>
      </c>
      <c r="J652" s="158">
        <v>31</v>
      </c>
      <c r="K652" s="169">
        <v>31</v>
      </c>
      <c r="L652" s="157">
        <v>1.64</v>
      </c>
      <c r="M652" s="159">
        <v>11.744</v>
      </c>
    </row>
    <row r="653" spans="1:13" s="3" customFormat="1" ht="15" x14ac:dyDescent="0.2">
      <c r="A653" s="248" t="str">
        <f t="shared" si="162"/>
        <v xml:space="preserve"> 80x 4</v>
      </c>
      <c r="B653" s="158">
        <v>80</v>
      </c>
      <c r="C653" s="169">
        <v>4</v>
      </c>
      <c r="D653" s="249">
        <v>9.42</v>
      </c>
      <c r="E653" s="157">
        <v>1200</v>
      </c>
      <c r="F653" s="158">
        <v>0.31</v>
      </c>
      <c r="G653" s="159">
        <v>600</v>
      </c>
      <c r="H653" s="158">
        <v>1.1399999999999999</v>
      </c>
      <c r="I653" s="158">
        <v>28.6</v>
      </c>
      <c r="J653" s="158">
        <v>34</v>
      </c>
      <c r="K653" s="169">
        <v>30.8</v>
      </c>
      <c r="L653" s="157">
        <v>1.8</v>
      </c>
      <c r="M653" s="159">
        <v>11.619</v>
      </c>
    </row>
    <row r="654" spans="1:13" s="3" customFormat="1" ht="15" x14ac:dyDescent="0.2">
      <c r="A654" s="248" t="str">
        <f t="shared" si="162"/>
        <v xml:space="preserve"> 80x 4,5</v>
      </c>
      <c r="B654" s="158">
        <v>80</v>
      </c>
      <c r="C654" s="169">
        <v>4.5</v>
      </c>
      <c r="D654" s="249">
        <v>10.52</v>
      </c>
      <c r="E654" s="157">
        <v>1340</v>
      </c>
      <c r="F654" s="158">
        <v>0.308</v>
      </c>
      <c r="G654" s="159">
        <v>670</v>
      </c>
      <c r="H654" s="158">
        <v>1.26</v>
      </c>
      <c r="I654" s="158">
        <v>31.5</v>
      </c>
      <c r="J654" s="158">
        <v>37.6</v>
      </c>
      <c r="K654" s="169">
        <v>30.7</v>
      </c>
      <c r="L654" s="157">
        <v>1.99</v>
      </c>
      <c r="M654" s="159">
        <v>11.475</v>
      </c>
    </row>
    <row r="655" spans="1:13" s="3" customFormat="1" ht="15" x14ac:dyDescent="0.2">
      <c r="A655" s="248" t="str">
        <f t="shared" si="162"/>
        <v xml:space="preserve"> 80x 5</v>
      </c>
      <c r="B655" s="158">
        <v>80</v>
      </c>
      <c r="C655" s="169">
        <v>5</v>
      </c>
      <c r="D655" s="249">
        <v>11.54</v>
      </c>
      <c r="E655" s="157">
        <v>1470</v>
      </c>
      <c r="F655" s="158">
        <v>0.307</v>
      </c>
      <c r="G655" s="159">
        <v>735</v>
      </c>
      <c r="H655" s="158">
        <v>1.37</v>
      </c>
      <c r="I655" s="158">
        <v>34.200000000000003</v>
      </c>
      <c r="J655" s="158">
        <v>41.1</v>
      </c>
      <c r="K655" s="169">
        <v>30.5</v>
      </c>
      <c r="L655" s="157">
        <v>2.17</v>
      </c>
      <c r="M655" s="159">
        <v>11.295999999999999</v>
      </c>
    </row>
    <row r="656" spans="1:13" s="3" customFormat="1" ht="15" x14ac:dyDescent="0.2">
      <c r="A656" s="248" t="str">
        <f t="shared" si="162"/>
        <v xml:space="preserve"> 80x 5,6</v>
      </c>
      <c r="B656" s="158">
        <v>80</v>
      </c>
      <c r="C656" s="169">
        <v>5.6</v>
      </c>
      <c r="D656" s="249">
        <v>12.8</v>
      </c>
      <c r="E656" s="157">
        <v>1630</v>
      </c>
      <c r="F656" s="158">
        <v>0.30599999999999999</v>
      </c>
      <c r="G656" s="159">
        <v>815</v>
      </c>
      <c r="H656" s="158">
        <v>1.49</v>
      </c>
      <c r="I656" s="158">
        <v>37.200000000000003</v>
      </c>
      <c r="J656" s="158">
        <v>45.2</v>
      </c>
      <c r="K656" s="169">
        <v>30.2</v>
      </c>
      <c r="L656" s="157">
        <v>2.38</v>
      </c>
      <c r="M656" s="159">
        <v>11.122</v>
      </c>
    </row>
    <row r="657" spans="1:13" s="3" customFormat="1" ht="15" x14ac:dyDescent="0.2">
      <c r="A657" s="248" t="str">
        <f t="shared" si="162"/>
        <v xml:space="preserve"> 80x 6,3</v>
      </c>
      <c r="B657" s="158">
        <v>80</v>
      </c>
      <c r="C657" s="169">
        <v>6.3</v>
      </c>
      <c r="D657" s="249">
        <v>14.21</v>
      </c>
      <c r="E657" s="157">
        <v>1810</v>
      </c>
      <c r="F657" s="158">
        <v>0.30399999999999999</v>
      </c>
      <c r="G657" s="159">
        <v>905</v>
      </c>
      <c r="H657" s="158">
        <v>1.62</v>
      </c>
      <c r="I657" s="158">
        <v>40.5</v>
      </c>
      <c r="J657" s="158">
        <v>49.7</v>
      </c>
      <c r="K657" s="169">
        <v>29.9</v>
      </c>
      <c r="L657" s="157">
        <v>2.62</v>
      </c>
      <c r="M657" s="159">
        <v>10.930999999999999</v>
      </c>
    </row>
    <row r="658" spans="1:13" s="3" customFormat="1" ht="15" x14ac:dyDescent="0.2">
      <c r="A658" s="248" t="str">
        <f t="shared" si="162"/>
        <v xml:space="preserve"> 80x 8</v>
      </c>
      <c r="B658" s="158">
        <v>80</v>
      </c>
      <c r="C658" s="169">
        <v>8</v>
      </c>
      <c r="D658" s="249">
        <v>17.579999999999998</v>
      </c>
      <c r="E658" s="157">
        <v>2240</v>
      </c>
      <c r="F658" s="158">
        <v>0.29899999999999999</v>
      </c>
      <c r="G658" s="159">
        <v>1120</v>
      </c>
      <c r="H658" s="158">
        <v>1.89</v>
      </c>
      <c r="I658" s="158">
        <v>47.3</v>
      </c>
      <c r="J658" s="158">
        <v>59.5</v>
      </c>
      <c r="K658" s="169">
        <v>29</v>
      </c>
      <c r="L658" s="157">
        <v>3.12</v>
      </c>
      <c r="M658" s="159">
        <v>10.45</v>
      </c>
    </row>
    <row r="659" spans="1:13" s="3" customFormat="1" ht="15" x14ac:dyDescent="0.2">
      <c r="A659" s="250" t="str">
        <f t="shared" si="162"/>
        <v xml:space="preserve"> 80x 10</v>
      </c>
      <c r="B659" s="183">
        <v>80</v>
      </c>
      <c r="C659" s="184">
        <v>10</v>
      </c>
      <c r="D659" s="251">
        <v>21.12</v>
      </c>
      <c r="E659" s="182">
        <v>2690</v>
      </c>
      <c r="F659" s="183">
        <v>0.29399999999999998</v>
      </c>
      <c r="G659" s="252">
        <v>1345</v>
      </c>
      <c r="H659" s="183">
        <v>2.14</v>
      </c>
      <c r="I659" s="183">
        <v>53.5</v>
      </c>
      <c r="J659" s="183">
        <v>69.3</v>
      </c>
      <c r="K659" s="184">
        <v>28.2</v>
      </c>
      <c r="L659" s="182">
        <v>3.6</v>
      </c>
      <c r="M659" s="252">
        <v>9.8409999999999993</v>
      </c>
    </row>
    <row r="660" spans="1:13" s="3" customFormat="1" ht="15" x14ac:dyDescent="0.2">
      <c r="A660" s="248" t="str">
        <f t="shared" si="162"/>
        <v xml:space="preserve"> 90x 3,6</v>
      </c>
      <c r="B660" s="158">
        <v>90</v>
      </c>
      <c r="C660" s="169">
        <v>3.6</v>
      </c>
      <c r="D660" s="249">
        <v>9.66</v>
      </c>
      <c r="E660" s="157">
        <v>1230</v>
      </c>
      <c r="F660" s="158">
        <v>0.35099999999999998</v>
      </c>
      <c r="G660" s="159">
        <v>615</v>
      </c>
      <c r="H660" s="158">
        <v>1.52</v>
      </c>
      <c r="I660" s="158">
        <v>33.799999999999997</v>
      </c>
      <c r="J660" s="158">
        <v>39.700000000000003</v>
      </c>
      <c r="K660" s="169">
        <v>35.200000000000003</v>
      </c>
      <c r="L660" s="157">
        <v>2.37</v>
      </c>
      <c r="M660" s="159">
        <v>14.997999999999999</v>
      </c>
    </row>
    <row r="661" spans="1:13" s="3" customFormat="1" ht="15" x14ac:dyDescent="0.2">
      <c r="A661" s="248" t="str">
        <f t="shared" si="162"/>
        <v xml:space="preserve"> 90x 5</v>
      </c>
      <c r="B661" s="158">
        <v>90</v>
      </c>
      <c r="C661" s="169">
        <v>5</v>
      </c>
      <c r="D661" s="249">
        <v>13.11</v>
      </c>
      <c r="E661" s="157">
        <v>1670</v>
      </c>
      <c r="F661" s="158">
        <v>0.34699999999999998</v>
      </c>
      <c r="G661" s="159">
        <v>835</v>
      </c>
      <c r="H661" s="158">
        <v>2</v>
      </c>
      <c r="I661" s="158">
        <v>44.4</v>
      </c>
      <c r="J661" s="158">
        <v>53</v>
      </c>
      <c r="K661" s="169">
        <v>34.6</v>
      </c>
      <c r="L661" s="157">
        <v>3.16</v>
      </c>
      <c r="M661" s="159">
        <v>14.529</v>
      </c>
    </row>
    <row r="662" spans="1:13" s="3" customFormat="1" ht="15" x14ac:dyDescent="0.2">
      <c r="A662" s="248" t="str">
        <f t="shared" si="162"/>
        <v xml:space="preserve"> 90x 5,6</v>
      </c>
      <c r="B662" s="158">
        <v>90</v>
      </c>
      <c r="C662" s="169">
        <v>5.6</v>
      </c>
      <c r="D662" s="249">
        <v>14.6</v>
      </c>
      <c r="E662" s="157">
        <v>1860</v>
      </c>
      <c r="F662" s="158">
        <v>0.34599999999999997</v>
      </c>
      <c r="G662" s="159">
        <v>930</v>
      </c>
      <c r="H662" s="158">
        <v>2.1800000000000002</v>
      </c>
      <c r="I662" s="158">
        <v>48.5</v>
      </c>
      <c r="J662" s="158">
        <v>58.3</v>
      </c>
      <c r="K662" s="169">
        <v>34.200000000000003</v>
      </c>
      <c r="L662" s="157">
        <v>3.47</v>
      </c>
      <c r="M662" s="159">
        <v>14.346</v>
      </c>
    </row>
    <row r="663" spans="1:13" s="3" customFormat="1" ht="15" x14ac:dyDescent="0.2">
      <c r="A663" s="248" t="str">
        <f t="shared" si="162"/>
        <v xml:space="preserve"> 90x 6,3</v>
      </c>
      <c r="B663" s="158">
        <v>90</v>
      </c>
      <c r="C663" s="169">
        <v>6.3</v>
      </c>
      <c r="D663" s="249">
        <v>16.25</v>
      </c>
      <c r="E663" s="157">
        <v>2070</v>
      </c>
      <c r="F663" s="158">
        <v>0.34399999999999997</v>
      </c>
      <c r="G663" s="159">
        <v>1035</v>
      </c>
      <c r="H663" s="158">
        <v>2.38</v>
      </c>
      <c r="I663" s="158">
        <v>53</v>
      </c>
      <c r="J663" s="158">
        <v>64.3</v>
      </c>
      <c r="K663" s="169">
        <v>33.9</v>
      </c>
      <c r="L663" s="157">
        <v>3.82</v>
      </c>
      <c r="M663" s="159">
        <v>14.115</v>
      </c>
    </row>
    <row r="664" spans="1:13" s="3" customFormat="1" ht="15" x14ac:dyDescent="0.2">
      <c r="A664" s="248" t="str">
        <f t="shared" si="162"/>
        <v xml:space="preserve"> 90x 8</v>
      </c>
      <c r="B664" s="158">
        <v>90</v>
      </c>
      <c r="C664" s="169">
        <v>8</v>
      </c>
      <c r="D664" s="249">
        <v>20.100000000000001</v>
      </c>
      <c r="E664" s="157">
        <v>2560</v>
      </c>
      <c r="F664" s="158">
        <v>0.33900000000000002</v>
      </c>
      <c r="G664" s="159">
        <v>1280</v>
      </c>
      <c r="H664" s="158">
        <v>2.81</v>
      </c>
      <c r="I664" s="158">
        <v>62.6</v>
      </c>
      <c r="J664" s="158">
        <v>77.599999999999994</v>
      </c>
      <c r="K664" s="169">
        <v>33.1</v>
      </c>
      <c r="L664" s="157">
        <v>4.59</v>
      </c>
      <c r="M664" s="159">
        <v>13.55</v>
      </c>
    </row>
    <row r="665" spans="1:13" s="3" customFormat="1" ht="15" x14ac:dyDescent="0.2">
      <c r="A665" s="248" t="str">
        <f t="shared" si="162"/>
        <v xml:space="preserve"> 90x 10</v>
      </c>
      <c r="B665" s="183">
        <v>90</v>
      </c>
      <c r="C665" s="184">
        <v>10</v>
      </c>
      <c r="D665" s="251">
        <v>24.26</v>
      </c>
      <c r="E665" s="182">
        <v>3090</v>
      </c>
      <c r="F665" s="183">
        <v>0.33400000000000002</v>
      </c>
      <c r="G665" s="252">
        <v>1545</v>
      </c>
      <c r="H665" s="183">
        <v>3.22</v>
      </c>
      <c r="I665" s="183">
        <v>71.599999999999994</v>
      </c>
      <c r="J665" s="183">
        <v>91.3</v>
      </c>
      <c r="K665" s="184">
        <v>32.299999999999997</v>
      </c>
      <c r="L665" s="182">
        <v>5.36</v>
      </c>
      <c r="M665" s="252">
        <v>12.869</v>
      </c>
    </row>
    <row r="666" spans="1:13" s="3" customFormat="1" ht="15" x14ac:dyDescent="0.2">
      <c r="A666" s="253" t="str">
        <f t="shared" si="162"/>
        <v xml:space="preserve"> 100x 4</v>
      </c>
      <c r="B666" s="158">
        <v>100</v>
      </c>
      <c r="C666" s="169">
        <v>4</v>
      </c>
      <c r="D666" s="249">
        <v>11.93</v>
      </c>
      <c r="E666" s="157">
        <v>1520</v>
      </c>
      <c r="F666" s="158">
        <v>0.39</v>
      </c>
      <c r="G666" s="159">
        <v>760</v>
      </c>
      <c r="H666" s="158">
        <v>2.3199999999999998</v>
      </c>
      <c r="I666" s="158">
        <v>46.4</v>
      </c>
      <c r="J666" s="158">
        <v>54.4</v>
      </c>
      <c r="K666" s="169">
        <v>39.1</v>
      </c>
      <c r="L666" s="157">
        <v>3.61</v>
      </c>
      <c r="M666" s="159">
        <v>18.518999999999998</v>
      </c>
    </row>
    <row r="667" spans="1:13" s="3" customFormat="1" ht="15" x14ac:dyDescent="0.2">
      <c r="A667" s="248" t="str">
        <f t="shared" si="162"/>
        <v xml:space="preserve"> 100x 5</v>
      </c>
      <c r="B667" s="158">
        <v>100</v>
      </c>
      <c r="C667" s="169">
        <v>5</v>
      </c>
      <c r="D667" s="249">
        <v>14.68</v>
      </c>
      <c r="E667" s="157">
        <v>1870</v>
      </c>
      <c r="F667" s="158">
        <v>0.38700000000000001</v>
      </c>
      <c r="G667" s="159">
        <v>935</v>
      </c>
      <c r="H667" s="158">
        <v>2.79</v>
      </c>
      <c r="I667" s="158">
        <v>55.9</v>
      </c>
      <c r="J667" s="158">
        <v>66.400000000000006</v>
      </c>
      <c r="K667" s="169">
        <v>38.6</v>
      </c>
      <c r="L667" s="157">
        <v>4.3899999999999997</v>
      </c>
      <c r="M667" s="159">
        <v>18.120999999999999</v>
      </c>
    </row>
    <row r="668" spans="1:13" s="3" customFormat="1" ht="15" x14ac:dyDescent="0.2">
      <c r="A668" s="248" t="str">
        <f t="shared" si="162"/>
        <v xml:space="preserve"> 100x 6,3</v>
      </c>
      <c r="B668" s="158">
        <v>100</v>
      </c>
      <c r="C668" s="169">
        <v>6.3</v>
      </c>
      <c r="D668" s="249">
        <v>18.21</v>
      </c>
      <c r="E668" s="157">
        <v>2320</v>
      </c>
      <c r="F668" s="158">
        <v>0.38400000000000001</v>
      </c>
      <c r="G668" s="159">
        <v>1160</v>
      </c>
      <c r="H668" s="158">
        <v>3.36</v>
      </c>
      <c r="I668" s="158">
        <v>67.099999999999994</v>
      </c>
      <c r="J668" s="158">
        <v>80.900000000000006</v>
      </c>
      <c r="K668" s="169">
        <v>38.1</v>
      </c>
      <c r="L668" s="157">
        <v>5.34</v>
      </c>
      <c r="M668" s="159">
        <v>17.667000000000002</v>
      </c>
    </row>
    <row r="669" spans="1:13" s="3" customFormat="1" ht="15" x14ac:dyDescent="0.2">
      <c r="A669" s="248" t="str">
        <f t="shared" si="162"/>
        <v xml:space="preserve"> 100x 8</v>
      </c>
      <c r="B669" s="158">
        <v>100</v>
      </c>
      <c r="C669" s="169">
        <v>8</v>
      </c>
      <c r="D669" s="249">
        <v>22.61</v>
      </c>
      <c r="E669" s="157">
        <v>2880</v>
      </c>
      <c r="F669" s="158">
        <v>0.379</v>
      </c>
      <c r="G669" s="159">
        <v>1440</v>
      </c>
      <c r="H669" s="158">
        <v>4</v>
      </c>
      <c r="I669" s="158">
        <v>79.900000000000006</v>
      </c>
      <c r="J669" s="158">
        <v>98.2</v>
      </c>
      <c r="K669" s="169">
        <v>37.200000000000003</v>
      </c>
      <c r="L669" s="157">
        <v>6.46</v>
      </c>
      <c r="M669" s="159">
        <v>17.05</v>
      </c>
    </row>
    <row r="670" spans="1:13" s="3" customFormat="1" ht="15" x14ac:dyDescent="0.2">
      <c r="A670" s="248" t="str">
        <f t="shared" si="162"/>
        <v xml:space="preserve"> 100x 10</v>
      </c>
      <c r="B670" s="158">
        <v>100</v>
      </c>
      <c r="C670" s="169">
        <v>10</v>
      </c>
      <c r="D670" s="249">
        <v>27.4</v>
      </c>
      <c r="E670" s="157">
        <v>3490</v>
      </c>
      <c r="F670" s="158">
        <v>0.374</v>
      </c>
      <c r="G670" s="159">
        <v>1745</v>
      </c>
      <c r="H670" s="158">
        <v>4.62</v>
      </c>
      <c r="I670" s="158">
        <v>92.4</v>
      </c>
      <c r="J670" s="158">
        <v>116</v>
      </c>
      <c r="K670" s="169">
        <v>36.4</v>
      </c>
      <c r="L670" s="157">
        <v>7.61</v>
      </c>
      <c r="M670" s="159">
        <v>16.297000000000001</v>
      </c>
    </row>
    <row r="671" spans="1:13" s="3" customFormat="1" ht="15" x14ac:dyDescent="0.2">
      <c r="A671" s="250" t="str">
        <f t="shared" si="162"/>
        <v xml:space="preserve"> 100x 12,5</v>
      </c>
      <c r="B671" s="183">
        <v>100</v>
      </c>
      <c r="C671" s="184">
        <v>12.5</v>
      </c>
      <c r="D671" s="251">
        <v>33.049999999999997</v>
      </c>
      <c r="E671" s="182">
        <v>4210</v>
      </c>
      <c r="F671" s="183">
        <v>0.36799999999999999</v>
      </c>
      <c r="G671" s="252">
        <v>2105</v>
      </c>
      <c r="H671" s="183">
        <v>5.22</v>
      </c>
      <c r="I671" s="183">
        <v>104</v>
      </c>
      <c r="J671" s="183">
        <v>135</v>
      </c>
      <c r="K671" s="184">
        <v>35.200000000000003</v>
      </c>
      <c r="L671" s="182">
        <v>8.7899999999999991</v>
      </c>
      <c r="M671" s="252">
        <v>15.39</v>
      </c>
    </row>
    <row r="672" spans="1:13" s="3" customFormat="1" ht="15" x14ac:dyDescent="0.2">
      <c r="A672" s="248" t="str">
        <f t="shared" si="162"/>
        <v xml:space="preserve"> 110x 8</v>
      </c>
      <c r="B672" s="158">
        <v>110</v>
      </c>
      <c r="C672" s="169">
        <v>8</v>
      </c>
      <c r="D672" s="249">
        <v>25.12</v>
      </c>
      <c r="E672" s="157">
        <v>3200</v>
      </c>
      <c r="F672" s="158">
        <v>0.41899999999999998</v>
      </c>
      <c r="G672" s="159">
        <v>1600</v>
      </c>
      <c r="H672" s="158">
        <v>5.47</v>
      </c>
      <c r="I672" s="158">
        <v>99.4</v>
      </c>
      <c r="J672" s="158">
        <v>121</v>
      </c>
      <c r="K672" s="169">
        <v>41.3</v>
      </c>
      <c r="L672" s="157">
        <v>8.7799999999999994</v>
      </c>
      <c r="M672" s="159">
        <v>20.952000000000002</v>
      </c>
    </row>
    <row r="673" spans="1:13" s="3" customFormat="1" ht="15" x14ac:dyDescent="0.2">
      <c r="A673" s="248" t="str">
        <f t="shared" si="162"/>
        <v xml:space="preserve"> 110x 10</v>
      </c>
      <c r="B673" s="183">
        <v>110</v>
      </c>
      <c r="C673" s="184">
        <v>10</v>
      </c>
      <c r="D673" s="251">
        <v>30.54</v>
      </c>
      <c r="E673" s="182">
        <v>3890</v>
      </c>
      <c r="F673" s="183">
        <v>0.41399999999999998</v>
      </c>
      <c r="G673" s="252">
        <v>1945</v>
      </c>
      <c r="H673" s="183">
        <v>6.37</v>
      </c>
      <c r="I673" s="183">
        <v>116</v>
      </c>
      <c r="J673" s="183">
        <v>144</v>
      </c>
      <c r="K673" s="184">
        <v>40.5</v>
      </c>
      <c r="L673" s="182">
        <v>10.4</v>
      </c>
      <c r="M673" s="252">
        <v>20.114000000000001</v>
      </c>
    </row>
    <row r="674" spans="1:13" s="3" customFormat="1" ht="15" x14ac:dyDescent="0.2">
      <c r="A674" s="253" t="str">
        <f t="shared" si="162"/>
        <v xml:space="preserve"> 120x 4,5</v>
      </c>
      <c r="B674" s="158">
        <v>120</v>
      </c>
      <c r="C674" s="169">
        <v>4.5</v>
      </c>
      <c r="D674" s="249">
        <v>16.170000000000002</v>
      </c>
      <c r="E674" s="157">
        <v>2060</v>
      </c>
      <c r="F674" s="158">
        <v>0.46800000000000003</v>
      </c>
      <c r="G674" s="159">
        <v>1030</v>
      </c>
      <c r="H674" s="158">
        <v>4.55</v>
      </c>
      <c r="I674" s="158">
        <v>75.8</v>
      </c>
      <c r="J674" s="158">
        <v>88.8</v>
      </c>
      <c r="K674" s="169">
        <v>47</v>
      </c>
      <c r="L674" s="157">
        <v>7.07</v>
      </c>
      <c r="M674" s="159">
        <v>26.818000000000001</v>
      </c>
    </row>
    <row r="675" spans="1:13" s="3" customFormat="1" ht="15" x14ac:dyDescent="0.2">
      <c r="A675" s="248" t="str">
        <f t="shared" si="162"/>
        <v xml:space="preserve"> 120x 5</v>
      </c>
      <c r="B675" s="158">
        <v>120</v>
      </c>
      <c r="C675" s="169">
        <v>5</v>
      </c>
      <c r="D675" s="249">
        <v>17.82</v>
      </c>
      <c r="E675" s="157">
        <v>2270</v>
      </c>
      <c r="F675" s="158">
        <v>0.46700000000000003</v>
      </c>
      <c r="G675" s="159">
        <v>1135</v>
      </c>
      <c r="H675" s="158">
        <v>4.9800000000000004</v>
      </c>
      <c r="I675" s="158">
        <v>83</v>
      </c>
      <c r="J675" s="158">
        <v>97.6</v>
      </c>
      <c r="K675" s="169">
        <v>46.8</v>
      </c>
      <c r="L675" s="157">
        <v>7.77</v>
      </c>
      <c r="M675" s="159">
        <v>26.562000000000001</v>
      </c>
    </row>
    <row r="676" spans="1:13" s="3" customFormat="1" ht="15" x14ac:dyDescent="0.2">
      <c r="A676" s="248" t="str">
        <f t="shared" si="162"/>
        <v xml:space="preserve"> 120x 5,6</v>
      </c>
      <c r="B676" s="158">
        <v>120</v>
      </c>
      <c r="C676" s="169">
        <v>5.6</v>
      </c>
      <c r="D676" s="249">
        <v>19.86</v>
      </c>
      <c r="E676" s="157">
        <v>2530</v>
      </c>
      <c r="F676" s="158">
        <v>0.46600000000000003</v>
      </c>
      <c r="G676" s="159">
        <v>1265</v>
      </c>
      <c r="H676" s="158">
        <v>5.47</v>
      </c>
      <c r="I676" s="158">
        <v>91.2</v>
      </c>
      <c r="J676" s="158">
        <v>108</v>
      </c>
      <c r="K676" s="169">
        <v>46.5</v>
      </c>
      <c r="L676" s="157">
        <v>8.58</v>
      </c>
      <c r="M676" s="159">
        <v>26.31</v>
      </c>
    </row>
    <row r="677" spans="1:13" s="3" customFormat="1" ht="15" x14ac:dyDescent="0.2">
      <c r="A677" s="248" t="str">
        <f t="shared" si="162"/>
        <v xml:space="preserve"> 120x 6,3</v>
      </c>
      <c r="B677" s="158">
        <v>120</v>
      </c>
      <c r="C677" s="169">
        <v>6.3</v>
      </c>
      <c r="D677" s="249">
        <v>22.14</v>
      </c>
      <c r="E677" s="157">
        <v>2820</v>
      </c>
      <c r="F677" s="158">
        <v>0.46400000000000002</v>
      </c>
      <c r="G677" s="159">
        <v>1410</v>
      </c>
      <c r="H677" s="158">
        <v>6.03</v>
      </c>
      <c r="I677" s="158">
        <v>100</v>
      </c>
      <c r="J677" s="158">
        <v>120</v>
      </c>
      <c r="K677" s="169">
        <v>46.2</v>
      </c>
      <c r="L677" s="157">
        <v>9.5</v>
      </c>
      <c r="M677" s="159">
        <v>25.98</v>
      </c>
    </row>
    <row r="678" spans="1:13" s="3" customFormat="1" ht="15" x14ac:dyDescent="0.2">
      <c r="A678" s="248" t="str">
        <f t="shared" si="162"/>
        <v xml:space="preserve"> 120x 8</v>
      </c>
      <c r="B678" s="158">
        <v>120</v>
      </c>
      <c r="C678" s="169">
        <v>8</v>
      </c>
      <c r="D678" s="249">
        <v>27.63</v>
      </c>
      <c r="E678" s="157">
        <v>3520</v>
      </c>
      <c r="F678" s="158">
        <v>0.45900000000000002</v>
      </c>
      <c r="G678" s="159">
        <v>1760</v>
      </c>
      <c r="H678" s="158">
        <v>7.26</v>
      </c>
      <c r="I678" s="158">
        <v>121</v>
      </c>
      <c r="J678" s="158">
        <v>146</v>
      </c>
      <c r="K678" s="169">
        <v>45.4</v>
      </c>
      <c r="L678" s="157">
        <v>11.6</v>
      </c>
      <c r="M678" s="159">
        <v>25.259</v>
      </c>
    </row>
    <row r="679" spans="1:13" s="3" customFormat="1" ht="15" x14ac:dyDescent="0.2">
      <c r="A679" s="248" t="str">
        <f t="shared" si="162"/>
        <v xml:space="preserve"> 120x 10</v>
      </c>
      <c r="B679" s="158">
        <v>120</v>
      </c>
      <c r="C679" s="169">
        <v>10</v>
      </c>
      <c r="D679" s="249">
        <v>33.68</v>
      </c>
      <c r="E679" s="157">
        <v>4290</v>
      </c>
      <c r="F679" s="158">
        <v>0.45400000000000001</v>
      </c>
      <c r="G679" s="159">
        <v>2145</v>
      </c>
      <c r="H679" s="158">
        <v>8.52</v>
      </c>
      <c r="I679" s="158">
        <v>142</v>
      </c>
      <c r="J679" s="158">
        <v>175</v>
      </c>
      <c r="K679" s="169">
        <v>44.6</v>
      </c>
      <c r="L679" s="157">
        <v>13.8</v>
      </c>
      <c r="M679" s="159">
        <v>24.331</v>
      </c>
    </row>
    <row r="680" spans="1:13" s="3" customFormat="1" ht="15" x14ac:dyDescent="0.2">
      <c r="A680" s="250" t="str">
        <f t="shared" si="162"/>
        <v xml:space="preserve"> 120x 12,5</v>
      </c>
      <c r="B680" s="183">
        <v>120</v>
      </c>
      <c r="C680" s="184">
        <v>12.5</v>
      </c>
      <c r="D680" s="251">
        <v>40.9</v>
      </c>
      <c r="E680" s="182">
        <v>5210</v>
      </c>
      <c r="F680" s="183">
        <v>0.44800000000000001</v>
      </c>
      <c r="G680" s="252">
        <v>2605</v>
      </c>
      <c r="H680" s="183">
        <v>9.82</v>
      </c>
      <c r="I680" s="183">
        <v>164</v>
      </c>
      <c r="J680" s="183">
        <v>207</v>
      </c>
      <c r="K680" s="184">
        <v>43.4</v>
      </c>
      <c r="L680" s="182">
        <v>16.2</v>
      </c>
      <c r="M680" s="252">
        <v>23.242000000000001</v>
      </c>
    </row>
    <row r="681" spans="1:13" s="3" customFormat="1" ht="15" x14ac:dyDescent="0.2">
      <c r="A681" s="248" t="str">
        <f t="shared" si="162"/>
        <v xml:space="preserve"> 140x 5</v>
      </c>
      <c r="B681" s="158">
        <v>140</v>
      </c>
      <c r="C681" s="169">
        <v>5</v>
      </c>
      <c r="D681" s="249">
        <v>20.96</v>
      </c>
      <c r="E681" s="157">
        <v>2670</v>
      </c>
      <c r="F681" s="158">
        <v>0.54700000000000004</v>
      </c>
      <c r="G681" s="159">
        <v>1335</v>
      </c>
      <c r="H681" s="158">
        <v>8.07</v>
      </c>
      <c r="I681" s="158">
        <v>115</v>
      </c>
      <c r="J681" s="158">
        <v>135</v>
      </c>
      <c r="K681" s="169">
        <v>55</v>
      </c>
      <c r="L681" s="157">
        <v>12.5</v>
      </c>
      <c r="M681" s="159">
        <v>36.537999999999997</v>
      </c>
    </row>
    <row r="682" spans="1:13" s="3" customFormat="1" ht="15" x14ac:dyDescent="0.2">
      <c r="A682" s="248" t="str">
        <f t="shared" si="162"/>
        <v xml:space="preserve"> 140x 5,6</v>
      </c>
      <c r="B682" s="158">
        <v>140</v>
      </c>
      <c r="C682" s="169">
        <v>5.6</v>
      </c>
      <c r="D682" s="249">
        <v>23.39</v>
      </c>
      <c r="E682" s="157">
        <v>2980</v>
      </c>
      <c r="F682" s="158">
        <v>0.54600000000000004</v>
      </c>
      <c r="G682" s="159">
        <v>1490</v>
      </c>
      <c r="H682" s="158">
        <v>8.91</v>
      </c>
      <c r="I682" s="158">
        <v>127</v>
      </c>
      <c r="J682" s="158">
        <v>149</v>
      </c>
      <c r="K682" s="169">
        <v>54.7</v>
      </c>
      <c r="L682" s="157">
        <v>13.9</v>
      </c>
      <c r="M682" s="159">
        <v>36.344000000000001</v>
      </c>
    </row>
    <row r="683" spans="1:13" s="3" customFormat="1" ht="15" x14ac:dyDescent="0.2">
      <c r="A683" s="248" t="str">
        <f t="shared" si="162"/>
        <v xml:space="preserve"> 140x 6,3</v>
      </c>
      <c r="B683" s="158">
        <v>140</v>
      </c>
      <c r="C683" s="169">
        <v>6.3</v>
      </c>
      <c r="D683" s="249">
        <v>26.14</v>
      </c>
      <c r="E683" s="157">
        <v>3330</v>
      </c>
      <c r="F683" s="158">
        <v>0.54400000000000004</v>
      </c>
      <c r="G683" s="159">
        <v>1665</v>
      </c>
      <c r="H683" s="158">
        <v>9.84</v>
      </c>
      <c r="I683" s="158">
        <v>141</v>
      </c>
      <c r="J683" s="158">
        <v>166</v>
      </c>
      <c r="K683" s="169">
        <v>54.4</v>
      </c>
      <c r="L683" s="157">
        <v>15.4</v>
      </c>
      <c r="M683" s="159">
        <v>35.945</v>
      </c>
    </row>
    <row r="684" spans="1:13" s="3" customFormat="1" ht="15" x14ac:dyDescent="0.2">
      <c r="A684" s="248" t="str">
        <f t="shared" si="162"/>
        <v xml:space="preserve"> 140x 8</v>
      </c>
      <c r="B684" s="158">
        <v>140</v>
      </c>
      <c r="C684" s="169">
        <v>8</v>
      </c>
      <c r="D684" s="249">
        <v>32.659999999999997</v>
      </c>
      <c r="E684" s="157">
        <v>4160</v>
      </c>
      <c r="F684" s="158">
        <v>0.53900000000000003</v>
      </c>
      <c r="G684" s="159">
        <v>2080</v>
      </c>
      <c r="H684" s="158">
        <v>12</v>
      </c>
      <c r="I684" s="158">
        <v>171</v>
      </c>
      <c r="J684" s="158">
        <v>204</v>
      </c>
      <c r="K684" s="169">
        <v>53.7</v>
      </c>
      <c r="L684" s="157">
        <v>18.899999999999999</v>
      </c>
      <c r="M684" s="159">
        <v>35.049999999999997</v>
      </c>
    </row>
    <row r="685" spans="1:13" s="3" customFormat="1" ht="15" x14ac:dyDescent="0.2">
      <c r="A685" s="248" t="str">
        <f t="shared" si="162"/>
        <v xml:space="preserve"> 140x 10</v>
      </c>
      <c r="B685" s="158">
        <v>140</v>
      </c>
      <c r="C685" s="169">
        <v>10</v>
      </c>
      <c r="D685" s="249">
        <v>39.96</v>
      </c>
      <c r="E685" s="157">
        <v>5090</v>
      </c>
      <c r="F685" s="158">
        <v>0.53400000000000003</v>
      </c>
      <c r="G685" s="159">
        <v>2545</v>
      </c>
      <c r="H685" s="158">
        <v>14.2</v>
      </c>
      <c r="I685" s="158">
        <v>202</v>
      </c>
      <c r="J685" s="158">
        <v>246</v>
      </c>
      <c r="K685" s="169">
        <v>52.8</v>
      </c>
      <c r="L685" s="157">
        <v>22.7</v>
      </c>
      <c r="M685" s="159">
        <v>33.991999999999997</v>
      </c>
    </row>
    <row r="686" spans="1:13" s="3" customFormat="1" ht="15" x14ac:dyDescent="0.2">
      <c r="A686" s="248" t="str">
        <f t="shared" si="162"/>
        <v xml:space="preserve"> 140x 12,5</v>
      </c>
      <c r="B686" s="183">
        <v>140</v>
      </c>
      <c r="C686" s="184">
        <v>12.5</v>
      </c>
      <c r="D686" s="251">
        <v>48.75</v>
      </c>
      <c r="E686" s="182">
        <v>6210</v>
      </c>
      <c r="F686" s="183">
        <v>0.52800000000000002</v>
      </c>
      <c r="G686" s="252">
        <v>3105</v>
      </c>
      <c r="H686" s="183">
        <v>16.5</v>
      </c>
      <c r="I686" s="183">
        <v>236</v>
      </c>
      <c r="J686" s="183">
        <v>293</v>
      </c>
      <c r="K686" s="184">
        <v>51.5</v>
      </c>
      <c r="L686" s="182">
        <v>27</v>
      </c>
      <c r="M686" s="252">
        <v>32.758000000000003</v>
      </c>
    </row>
    <row r="687" spans="1:13" s="3" customFormat="1" ht="15" x14ac:dyDescent="0.2">
      <c r="A687" s="253" t="str">
        <f t="shared" si="162"/>
        <v xml:space="preserve"> 150x 6,3</v>
      </c>
      <c r="B687" s="158">
        <v>150</v>
      </c>
      <c r="C687" s="169">
        <v>6.3</v>
      </c>
      <c r="D687" s="249">
        <v>28.1</v>
      </c>
      <c r="E687" s="157">
        <v>3580</v>
      </c>
      <c r="F687" s="158">
        <v>0.58399999999999996</v>
      </c>
      <c r="G687" s="159">
        <v>1790</v>
      </c>
      <c r="H687" s="158">
        <v>12.2</v>
      </c>
      <c r="I687" s="158">
        <v>163</v>
      </c>
      <c r="J687" s="158">
        <v>192</v>
      </c>
      <c r="K687" s="169">
        <v>58.4</v>
      </c>
      <c r="L687" s="157">
        <v>19.100000000000001</v>
      </c>
      <c r="M687" s="159">
        <v>41.506999999999998</v>
      </c>
    </row>
    <row r="688" spans="1:13" s="3" customFormat="1" ht="15" x14ac:dyDescent="0.2">
      <c r="A688" s="248" t="str">
        <f t="shared" si="162"/>
        <v xml:space="preserve"> 150x 8</v>
      </c>
      <c r="B688" s="158">
        <v>150</v>
      </c>
      <c r="C688" s="169">
        <v>8</v>
      </c>
      <c r="D688" s="249">
        <v>35.17</v>
      </c>
      <c r="E688" s="157">
        <v>4480</v>
      </c>
      <c r="F688" s="158">
        <v>0.57899999999999996</v>
      </c>
      <c r="G688" s="159">
        <v>2240</v>
      </c>
      <c r="H688" s="158">
        <v>14.9</v>
      </c>
      <c r="I688" s="158">
        <v>199</v>
      </c>
      <c r="J688" s="158">
        <v>237</v>
      </c>
      <c r="K688" s="169">
        <v>57.7</v>
      </c>
      <c r="L688" s="157">
        <v>23.5</v>
      </c>
      <c r="M688" s="159">
        <v>40.598999999999997</v>
      </c>
    </row>
    <row r="689" spans="1:13" s="3" customFormat="1" ht="15" x14ac:dyDescent="0.2">
      <c r="A689" s="248" t="str">
        <f t="shared" si="162"/>
        <v xml:space="preserve"> 150x 10</v>
      </c>
      <c r="B689" s="158">
        <v>150</v>
      </c>
      <c r="C689" s="169">
        <v>10</v>
      </c>
      <c r="D689" s="249">
        <v>43.1</v>
      </c>
      <c r="E689" s="157">
        <v>5490</v>
      </c>
      <c r="F689" s="158">
        <v>0.57399999999999995</v>
      </c>
      <c r="G689" s="159">
        <v>2745</v>
      </c>
      <c r="H689" s="158">
        <v>17.7</v>
      </c>
      <c r="I689" s="158">
        <v>236</v>
      </c>
      <c r="J689" s="158">
        <v>286</v>
      </c>
      <c r="K689" s="169">
        <v>56.8</v>
      </c>
      <c r="L689" s="157">
        <v>28.3</v>
      </c>
      <c r="M689" s="159">
        <v>39.417000000000002</v>
      </c>
    </row>
    <row r="690" spans="1:13" s="3" customFormat="1" ht="15" x14ac:dyDescent="0.2">
      <c r="A690" s="248" t="str">
        <f t="shared" si="162"/>
        <v xml:space="preserve"> 150x 12,5</v>
      </c>
      <c r="B690" s="158">
        <v>150</v>
      </c>
      <c r="C690" s="169">
        <v>12.5</v>
      </c>
      <c r="D690" s="249">
        <v>52.67</v>
      </c>
      <c r="E690" s="157">
        <v>6710</v>
      </c>
      <c r="F690" s="158">
        <v>0.56799999999999995</v>
      </c>
      <c r="G690" s="159">
        <v>3355</v>
      </c>
      <c r="H690" s="158">
        <v>20.8</v>
      </c>
      <c r="I690" s="158">
        <v>277</v>
      </c>
      <c r="J690" s="158">
        <v>342</v>
      </c>
      <c r="K690" s="169">
        <v>55.7</v>
      </c>
      <c r="L690" s="157">
        <v>33.700000000000003</v>
      </c>
      <c r="M690" s="159">
        <v>38.042000000000002</v>
      </c>
    </row>
    <row r="691" spans="1:13" s="3" customFormat="1" ht="15" x14ac:dyDescent="0.2">
      <c r="A691" s="250" t="str">
        <f t="shared" si="162"/>
        <v xml:space="preserve"> 150x 16</v>
      </c>
      <c r="B691" s="183">
        <v>150</v>
      </c>
      <c r="C691" s="184">
        <v>16</v>
      </c>
      <c r="D691" s="251">
        <v>65.16</v>
      </c>
      <c r="E691" s="182">
        <v>8300</v>
      </c>
      <c r="F691" s="183">
        <v>0.55900000000000005</v>
      </c>
      <c r="G691" s="252">
        <v>4150</v>
      </c>
      <c r="H691" s="183">
        <v>24.3</v>
      </c>
      <c r="I691" s="183">
        <v>324</v>
      </c>
      <c r="J691" s="183">
        <v>411</v>
      </c>
      <c r="K691" s="184">
        <v>54.1</v>
      </c>
      <c r="L691" s="182">
        <v>40.299999999999997</v>
      </c>
      <c r="M691" s="252">
        <v>36.146999999999998</v>
      </c>
    </row>
    <row r="692" spans="1:13" s="3" customFormat="1" ht="15" x14ac:dyDescent="0.2">
      <c r="A692" s="248" t="str">
        <f t="shared" si="162"/>
        <v xml:space="preserve"> 160x 6,3</v>
      </c>
      <c r="B692" s="158">
        <v>160</v>
      </c>
      <c r="C692" s="169">
        <v>6.3</v>
      </c>
      <c r="D692" s="249">
        <v>30.07</v>
      </c>
      <c r="E692" s="157">
        <v>3830</v>
      </c>
      <c r="F692" s="158">
        <v>0.624</v>
      </c>
      <c r="G692" s="159">
        <v>1915</v>
      </c>
      <c r="H692" s="158">
        <v>15</v>
      </c>
      <c r="I692" s="158">
        <v>187</v>
      </c>
      <c r="J692" s="158">
        <v>220</v>
      </c>
      <c r="K692" s="169">
        <v>62.6</v>
      </c>
      <c r="L692" s="157">
        <v>23.3</v>
      </c>
      <c r="M692" s="159">
        <v>47.417000000000002</v>
      </c>
    </row>
    <row r="693" spans="1:13" s="3" customFormat="1" ht="15" x14ac:dyDescent="0.2">
      <c r="A693" s="248" t="str">
        <f t="shared" si="162"/>
        <v xml:space="preserve"> 160x 8</v>
      </c>
      <c r="B693" s="158">
        <v>160</v>
      </c>
      <c r="C693" s="169">
        <v>8</v>
      </c>
      <c r="D693" s="249">
        <v>37.68</v>
      </c>
      <c r="E693" s="157">
        <v>4800</v>
      </c>
      <c r="F693" s="158">
        <v>0.61899999999999999</v>
      </c>
      <c r="G693" s="159">
        <v>2400</v>
      </c>
      <c r="H693" s="158">
        <v>18.3</v>
      </c>
      <c r="I693" s="158">
        <v>229</v>
      </c>
      <c r="J693" s="158">
        <v>272</v>
      </c>
      <c r="K693" s="169">
        <v>61.7</v>
      </c>
      <c r="L693" s="157">
        <v>28.8</v>
      </c>
      <c r="M693" s="159">
        <v>46.475999999999999</v>
      </c>
    </row>
    <row r="694" spans="1:13" s="3" customFormat="1" ht="15" x14ac:dyDescent="0.2">
      <c r="A694" s="248" t="str">
        <f t="shared" si="162"/>
        <v xml:space="preserve"> 160x 10</v>
      </c>
      <c r="B694" s="158">
        <v>160</v>
      </c>
      <c r="C694" s="169">
        <v>10</v>
      </c>
      <c r="D694" s="249">
        <v>46.24</v>
      </c>
      <c r="E694" s="157">
        <v>5890</v>
      </c>
      <c r="F694" s="158">
        <v>0.61399999999999999</v>
      </c>
      <c r="G694" s="159">
        <v>2945</v>
      </c>
      <c r="H694" s="158">
        <v>21.9</v>
      </c>
      <c r="I694" s="158">
        <v>273</v>
      </c>
      <c r="J694" s="158">
        <v>329</v>
      </c>
      <c r="K694" s="169">
        <v>61</v>
      </c>
      <c r="L694" s="157">
        <v>34.799999999999997</v>
      </c>
      <c r="M694" s="159">
        <v>45.274000000000001</v>
      </c>
    </row>
    <row r="695" spans="1:13" s="3" customFormat="1" ht="15" x14ac:dyDescent="0.2">
      <c r="A695" s="248" t="str">
        <f t="shared" si="162"/>
        <v xml:space="preserve"> 160x 12,5</v>
      </c>
      <c r="B695" s="158">
        <v>160</v>
      </c>
      <c r="C695" s="169">
        <v>12.5</v>
      </c>
      <c r="D695" s="249">
        <v>56.6</v>
      </c>
      <c r="E695" s="157">
        <v>7210</v>
      </c>
      <c r="F695" s="158">
        <v>0.60799999999999998</v>
      </c>
      <c r="G695" s="159">
        <v>3605</v>
      </c>
      <c r="H695" s="158">
        <v>25.8</v>
      </c>
      <c r="I695" s="158">
        <v>322</v>
      </c>
      <c r="J695" s="158">
        <v>395</v>
      </c>
      <c r="K695" s="169">
        <v>59.8</v>
      </c>
      <c r="L695" s="157">
        <v>41.6</v>
      </c>
      <c r="M695" s="159">
        <v>43.813000000000002</v>
      </c>
    </row>
    <row r="696" spans="1:13" s="3" customFormat="1" ht="15" x14ac:dyDescent="0.2">
      <c r="A696" s="248" t="str">
        <f t="shared" si="162"/>
        <v xml:space="preserve"> 160x 14,2</v>
      </c>
      <c r="B696" s="158">
        <v>160</v>
      </c>
      <c r="C696" s="169">
        <v>14.2</v>
      </c>
      <c r="D696" s="249">
        <v>63.35</v>
      </c>
      <c r="E696" s="157">
        <v>8070</v>
      </c>
      <c r="F696" s="158">
        <v>0.60299999999999998</v>
      </c>
      <c r="G696" s="159">
        <v>4035</v>
      </c>
      <c r="H696" s="158">
        <v>28.1</v>
      </c>
      <c r="I696" s="158">
        <v>351</v>
      </c>
      <c r="J696" s="158">
        <v>436</v>
      </c>
      <c r="K696" s="169">
        <v>59</v>
      </c>
      <c r="L696" s="157">
        <v>45.8</v>
      </c>
      <c r="M696" s="159">
        <v>42.814</v>
      </c>
    </row>
    <row r="697" spans="1:13" s="3" customFormat="1" ht="15" x14ac:dyDescent="0.2">
      <c r="A697" s="248" t="str">
        <f t="shared" si="162"/>
        <v xml:space="preserve"> 160x 16</v>
      </c>
      <c r="B697" s="183">
        <v>160</v>
      </c>
      <c r="C697" s="184">
        <v>16</v>
      </c>
      <c r="D697" s="251">
        <v>70.180000000000007</v>
      </c>
      <c r="E697" s="182">
        <v>8940</v>
      </c>
      <c r="F697" s="183">
        <v>0.59899999999999998</v>
      </c>
      <c r="G697" s="252">
        <v>4470</v>
      </c>
      <c r="H697" s="183">
        <v>30.3</v>
      </c>
      <c r="I697" s="183">
        <v>379</v>
      </c>
      <c r="J697" s="183">
        <v>476</v>
      </c>
      <c r="K697" s="184">
        <v>58.2</v>
      </c>
      <c r="L697" s="182">
        <v>49.9</v>
      </c>
      <c r="M697" s="252">
        <v>41.744</v>
      </c>
    </row>
    <row r="698" spans="1:13" s="3" customFormat="1" ht="15" x14ac:dyDescent="0.2">
      <c r="A698" s="253" t="str">
        <f t="shared" si="162"/>
        <v xml:space="preserve"> 180x 6,3</v>
      </c>
      <c r="B698" s="158">
        <v>180</v>
      </c>
      <c r="C698" s="169">
        <v>6.3</v>
      </c>
      <c r="D698" s="249">
        <v>33.99</v>
      </c>
      <c r="E698" s="157">
        <v>4330</v>
      </c>
      <c r="F698" s="158">
        <v>0.70399999999999996</v>
      </c>
      <c r="G698" s="159">
        <v>2165</v>
      </c>
      <c r="H698" s="158">
        <v>21.7</v>
      </c>
      <c r="I698" s="158">
        <v>241</v>
      </c>
      <c r="J698" s="158">
        <v>281</v>
      </c>
      <c r="K698" s="169">
        <v>70.8</v>
      </c>
      <c r="L698" s="157">
        <v>33.6</v>
      </c>
      <c r="M698" s="159">
        <v>60.543999999999997</v>
      </c>
    </row>
    <row r="699" spans="1:13" s="3" customFormat="1" ht="15" x14ac:dyDescent="0.2">
      <c r="A699" s="248" t="str">
        <f t="shared" si="162"/>
        <v xml:space="preserve"> 180x 8</v>
      </c>
      <c r="B699" s="158">
        <v>180</v>
      </c>
      <c r="C699" s="169">
        <v>8</v>
      </c>
      <c r="D699" s="249">
        <v>42.7</v>
      </c>
      <c r="E699" s="157">
        <v>5440</v>
      </c>
      <c r="F699" s="158">
        <v>0.69899999999999995</v>
      </c>
      <c r="G699" s="159">
        <v>2720</v>
      </c>
      <c r="H699" s="158">
        <v>26.6</v>
      </c>
      <c r="I699" s="158">
        <v>296</v>
      </c>
      <c r="J699" s="158">
        <v>349</v>
      </c>
      <c r="K699" s="169">
        <v>69.900000000000006</v>
      </c>
      <c r="L699" s="157">
        <v>41.6</v>
      </c>
      <c r="M699" s="159">
        <v>59.454000000000001</v>
      </c>
    </row>
    <row r="700" spans="1:13" s="3" customFormat="1" ht="15" x14ac:dyDescent="0.2">
      <c r="A700" s="248" t="str">
        <f t="shared" si="162"/>
        <v xml:space="preserve"> 180x 10</v>
      </c>
      <c r="B700" s="158">
        <v>180</v>
      </c>
      <c r="C700" s="169">
        <v>10</v>
      </c>
      <c r="D700" s="249">
        <v>52.52</v>
      </c>
      <c r="E700" s="157">
        <v>6690</v>
      </c>
      <c r="F700" s="158">
        <v>0.69399999999999995</v>
      </c>
      <c r="G700" s="159">
        <v>3345</v>
      </c>
      <c r="H700" s="158">
        <v>31.9</v>
      </c>
      <c r="I700" s="158">
        <v>355</v>
      </c>
      <c r="J700" s="158">
        <v>424</v>
      </c>
      <c r="K700" s="169">
        <v>69.099999999999994</v>
      </c>
      <c r="L700" s="157">
        <v>50.5</v>
      </c>
      <c r="M700" s="159">
        <v>58.124000000000002</v>
      </c>
    </row>
    <row r="701" spans="1:13" s="3" customFormat="1" ht="15" x14ac:dyDescent="0.2">
      <c r="A701" s="248" t="str">
        <f t="shared" si="162"/>
        <v xml:space="preserve"> 180x 12,5</v>
      </c>
      <c r="B701" s="158">
        <v>180</v>
      </c>
      <c r="C701" s="169">
        <v>12.5</v>
      </c>
      <c r="D701" s="249">
        <v>64.45</v>
      </c>
      <c r="E701" s="157">
        <v>8210</v>
      </c>
      <c r="F701" s="158">
        <v>0.68799999999999994</v>
      </c>
      <c r="G701" s="159">
        <v>4105</v>
      </c>
      <c r="H701" s="158">
        <v>37.9</v>
      </c>
      <c r="I701" s="158">
        <v>421</v>
      </c>
      <c r="J701" s="158">
        <v>511</v>
      </c>
      <c r="K701" s="169">
        <v>67.900000000000006</v>
      </c>
      <c r="L701" s="157">
        <v>60.7</v>
      </c>
      <c r="M701" s="159">
        <v>56.475000000000001</v>
      </c>
    </row>
    <row r="702" spans="1:13" s="3" customFormat="1" ht="15" x14ac:dyDescent="0.2">
      <c r="A702" s="250" t="str">
        <f t="shared" si="162"/>
        <v xml:space="preserve"> 180x 16</v>
      </c>
      <c r="B702" s="183">
        <v>180</v>
      </c>
      <c r="C702" s="184">
        <v>16</v>
      </c>
      <c r="D702" s="251">
        <v>80.069999999999993</v>
      </c>
      <c r="E702" s="182">
        <v>10200</v>
      </c>
      <c r="F702" s="183">
        <v>0.67900000000000005</v>
      </c>
      <c r="G702" s="252">
        <v>5100</v>
      </c>
      <c r="H702" s="183">
        <v>45</v>
      </c>
      <c r="I702" s="183">
        <v>500</v>
      </c>
      <c r="J702" s="183">
        <v>621</v>
      </c>
      <c r="K702" s="184">
        <v>66.400000000000006</v>
      </c>
      <c r="L702" s="182">
        <v>73.400000000000006</v>
      </c>
      <c r="M702" s="252">
        <v>54.079000000000001</v>
      </c>
    </row>
    <row r="703" spans="1:13" s="3" customFormat="1" ht="15" x14ac:dyDescent="0.2">
      <c r="A703" s="248" t="str">
        <f t="shared" si="162"/>
        <v xml:space="preserve"> 200x 6,3</v>
      </c>
      <c r="B703" s="158">
        <v>200</v>
      </c>
      <c r="C703" s="169">
        <v>6.3</v>
      </c>
      <c r="D703" s="249">
        <v>37.99</v>
      </c>
      <c r="E703" s="157">
        <v>4840</v>
      </c>
      <c r="F703" s="158">
        <v>0.78400000000000003</v>
      </c>
      <c r="G703" s="159">
        <v>2420</v>
      </c>
      <c r="H703" s="158">
        <v>30.1</v>
      </c>
      <c r="I703" s="158">
        <v>301</v>
      </c>
      <c r="J703" s="158">
        <v>350</v>
      </c>
      <c r="K703" s="169">
        <v>78.900000000000006</v>
      </c>
      <c r="L703" s="157">
        <v>46.5</v>
      </c>
      <c r="M703" s="159">
        <v>75.302000000000007</v>
      </c>
    </row>
    <row r="704" spans="1:13" s="3" customFormat="1" ht="15" x14ac:dyDescent="0.2">
      <c r="A704" s="248" t="str">
        <f t="shared" si="162"/>
        <v xml:space="preserve"> 200x 8</v>
      </c>
      <c r="B704" s="158">
        <v>200</v>
      </c>
      <c r="C704" s="169">
        <v>8</v>
      </c>
      <c r="D704" s="249">
        <v>47.73</v>
      </c>
      <c r="E704" s="157">
        <v>6080</v>
      </c>
      <c r="F704" s="158">
        <v>0.77900000000000003</v>
      </c>
      <c r="G704" s="159">
        <v>3040</v>
      </c>
      <c r="H704" s="158">
        <v>37.1</v>
      </c>
      <c r="I704" s="158">
        <v>371</v>
      </c>
      <c r="J704" s="158">
        <v>436</v>
      </c>
      <c r="K704" s="169">
        <v>78.099999999999994</v>
      </c>
      <c r="L704" s="157">
        <v>57.8</v>
      </c>
      <c r="M704" s="159">
        <v>74.100999999999999</v>
      </c>
    </row>
    <row r="705" spans="1:13" s="3" customFormat="1" ht="15" x14ac:dyDescent="0.2">
      <c r="A705" s="248" t="str">
        <f t="shared" si="162"/>
        <v xml:space="preserve"> 200x 10</v>
      </c>
      <c r="B705" s="158">
        <v>200</v>
      </c>
      <c r="C705" s="169">
        <v>10</v>
      </c>
      <c r="D705" s="249">
        <v>58.8</v>
      </c>
      <c r="E705" s="157">
        <v>7490</v>
      </c>
      <c r="F705" s="158">
        <v>0.77400000000000002</v>
      </c>
      <c r="G705" s="159">
        <v>3745</v>
      </c>
      <c r="H705" s="158">
        <v>44.7</v>
      </c>
      <c r="I705" s="158">
        <v>447</v>
      </c>
      <c r="J705" s="158">
        <v>531</v>
      </c>
      <c r="K705" s="169">
        <v>77.3</v>
      </c>
      <c r="L705" s="157">
        <v>70.3</v>
      </c>
      <c r="M705" s="159">
        <v>72.563999999999993</v>
      </c>
    </row>
    <row r="706" spans="1:13" s="3" customFormat="1" ht="15" x14ac:dyDescent="0.2">
      <c r="A706" s="248" t="str">
        <f t="shared" si="162"/>
        <v xml:space="preserve"> 200x 12,5</v>
      </c>
      <c r="B706" s="158">
        <v>200</v>
      </c>
      <c r="C706" s="169">
        <v>12.5</v>
      </c>
      <c r="D706" s="249">
        <v>72.3</v>
      </c>
      <c r="E706" s="157">
        <v>9210</v>
      </c>
      <c r="F706" s="158">
        <v>0.76800000000000002</v>
      </c>
      <c r="G706" s="159">
        <v>4605</v>
      </c>
      <c r="H706" s="158">
        <v>53.4</v>
      </c>
      <c r="I706" s="158">
        <v>534</v>
      </c>
      <c r="J706" s="158">
        <v>643</v>
      </c>
      <c r="K706" s="169">
        <v>76.099999999999994</v>
      </c>
      <c r="L706" s="157">
        <v>84.9</v>
      </c>
      <c r="M706" s="159">
        <v>70.741</v>
      </c>
    </row>
    <row r="707" spans="1:13" s="3" customFormat="1" ht="15" x14ac:dyDescent="0.2">
      <c r="A707" s="248" t="str">
        <f t="shared" si="162"/>
        <v xml:space="preserve"> 200x 16</v>
      </c>
      <c r="B707" s="183">
        <v>200</v>
      </c>
      <c r="C707" s="184">
        <v>16</v>
      </c>
      <c r="D707" s="251">
        <v>90.28</v>
      </c>
      <c r="E707" s="182">
        <v>11500</v>
      </c>
      <c r="F707" s="183">
        <v>0.75900000000000001</v>
      </c>
      <c r="G707" s="252">
        <v>5750</v>
      </c>
      <c r="H707" s="183">
        <v>63.9</v>
      </c>
      <c r="I707" s="183">
        <v>639</v>
      </c>
      <c r="J707" s="183">
        <v>785</v>
      </c>
      <c r="K707" s="184">
        <v>74.5</v>
      </c>
      <c r="L707" s="182">
        <v>103.4</v>
      </c>
      <c r="M707" s="252">
        <v>68.153999999999996</v>
      </c>
    </row>
    <row r="708" spans="1:13" s="3" customFormat="1" ht="15" x14ac:dyDescent="0.2">
      <c r="A708" s="253" t="str">
        <f t="shared" si="162"/>
        <v xml:space="preserve"> 220x 6,3</v>
      </c>
      <c r="B708" s="158">
        <v>220</v>
      </c>
      <c r="C708" s="169">
        <v>6.3</v>
      </c>
      <c r="D708" s="249">
        <v>41.92</v>
      </c>
      <c r="E708" s="157">
        <v>5340</v>
      </c>
      <c r="F708" s="158">
        <v>0.86399999999999999</v>
      </c>
      <c r="G708" s="159">
        <v>2670</v>
      </c>
      <c r="H708" s="158">
        <v>40.5</v>
      </c>
      <c r="I708" s="158">
        <v>368</v>
      </c>
      <c r="J708" s="158">
        <v>427</v>
      </c>
      <c r="K708" s="169">
        <v>87.1</v>
      </c>
      <c r="L708" s="157">
        <v>62.4</v>
      </c>
      <c r="M708" s="159">
        <v>91.626999999999995</v>
      </c>
    </row>
    <row r="709" spans="1:13" s="3" customFormat="1" ht="15" x14ac:dyDescent="0.2">
      <c r="A709" s="248" t="str">
        <f t="shared" si="162"/>
        <v xml:space="preserve"> 220x 8</v>
      </c>
      <c r="B709" s="158">
        <v>220</v>
      </c>
      <c r="C709" s="169">
        <v>8</v>
      </c>
      <c r="D709" s="249">
        <v>52.75</v>
      </c>
      <c r="E709" s="157">
        <v>6720</v>
      </c>
      <c r="F709" s="158">
        <v>0.85899999999999999</v>
      </c>
      <c r="G709" s="159">
        <v>3360</v>
      </c>
      <c r="H709" s="158">
        <v>50</v>
      </c>
      <c r="I709" s="158">
        <v>455</v>
      </c>
      <c r="J709" s="158">
        <v>532</v>
      </c>
      <c r="K709" s="169">
        <v>86.3</v>
      </c>
      <c r="L709" s="157">
        <v>77.599999999999994</v>
      </c>
      <c r="M709" s="159">
        <v>90.266000000000005</v>
      </c>
    </row>
    <row r="710" spans="1:13" s="3" customFormat="1" ht="15" x14ac:dyDescent="0.2">
      <c r="A710" s="248" t="str">
        <f t="shared" si="162"/>
        <v xml:space="preserve"> 220x 10</v>
      </c>
      <c r="B710" s="158">
        <v>220</v>
      </c>
      <c r="C710" s="169">
        <v>10</v>
      </c>
      <c r="D710" s="249">
        <v>65.08</v>
      </c>
      <c r="E710" s="157">
        <v>8290</v>
      </c>
      <c r="F710" s="158">
        <v>0.85399999999999998</v>
      </c>
      <c r="G710" s="159">
        <v>4145</v>
      </c>
      <c r="H710" s="158">
        <v>60.5</v>
      </c>
      <c r="I710" s="158">
        <v>550</v>
      </c>
      <c r="J710" s="158">
        <v>650</v>
      </c>
      <c r="K710" s="169">
        <v>85.4</v>
      </c>
      <c r="L710" s="157">
        <v>94.7</v>
      </c>
      <c r="M710" s="159">
        <v>88.603999999999999</v>
      </c>
    </row>
    <row r="711" spans="1:13" s="3" customFormat="1" ht="15" x14ac:dyDescent="0.2">
      <c r="A711" s="248" t="str">
        <f t="shared" si="162"/>
        <v xml:space="preserve"> 220x 12,5</v>
      </c>
      <c r="B711" s="158">
        <v>220</v>
      </c>
      <c r="C711" s="169">
        <v>12.5</v>
      </c>
      <c r="D711" s="249">
        <v>80.069999999999993</v>
      </c>
      <c r="E711" s="157">
        <v>10200</v>
      </c>
      <c r="F711" s="158">
        <v>0.84799999999999998</v>
      </c>
      <c r="G711" s="159">
        <v>5100</v>
      </c>
      <c r="H711" s="158">
        <v>72.5</v>
      </c>
      <c r="I711" s="158">
        <v>659</v>
      </c>
      <c r="J711" s="158">
        <v>789</v>
      </c>
      <c r="K711" s="169">
        <v>84.3</v>
      </c>
      <c r="L711" s="157">
        <v>114.8</v>
      </c>
      <c r="M711" s="159">
        <v>86.569000000000003</v>
      </c>
    </row>
    <row r="712" spans="1:13" s="3" customFormat="1" ht="15" x14ac:dyDescent="0.2">
      <c r="A712" s="250" t="str">
        <f t="shared" si="162"/>
        <v xml:space="preserve"> 220x 16</v>
      </c>
      <c r="B712" s="183">
        <v>220</v>
      </c>
      <c r="C712" s="184">
        <v>16</v>
      </c>
      <c r="D712" s="251">
        <v>100.48</v>
      </c>
      <c r="E712" s="182">
        <v>12800</v>
      </c>
      <c r="F712" s="183">
        <v>0.83899999999999997</v>
      </c>
      <c r="G712" s="252">
        <v>6400</v>
      </c>
      <c r="H712" s="183">
        <v>87.5</v>
      </c>
      <c r="I712" s="183">
        <v>795</v>
      </c>
      <c r="J712" s="183">
        <v>969</v>
      </c>
      <c r="K712" s="184">
        <v>82.7</v>
      </c>
      <c r="L712" s="182">
        <v>140.5</v>
      </c>
      <c r="M712" s="252">
        <v>83.814999999999998</v>
      </c>
    </row>
    <row r="713" spans="1:13" s="3" customFormat="1" ht="15" x14ac:dyDescent="0.2">
      <c r="A713" s="248" t="str">
        <f t="shared" si="162"/>
        <v xml:space="preserve"> 250x 8</v>
      </c>
      <c r="B713" s="158">
        <v>250</v>
      </c>
      <c r="C713" s="169">
        <v>8</v>
      </c>
      <c r="D713" s="249">
        <v>60.29</v>
      </c>
      <c r="E713" s="157">
        <v>7680</v>
      </c>
      <c r="F713" s="158">
        <v>0.97899999999999998</v>
      </c>
      <c r="G713" s="159">
        <v>3840</v>
      </c>
      <c r="H713" s="158">
        <v>74.5</v>
      </c>
      <c r="I713" s="158">
        <v>596</v>
      </c>
      <c r="J713" s="158">
        <v>694</v>
      </c>
      <c r="K713" s="169">
        <v>98.5</v>
      </c>
      <c r="L713" s="157">
        <v>115.3</v>
      </c>
      <c r="M713" s="159">
        <v>117.627</v>
      </c>
    </row>
    <row r="714" spans="1:13" s="3" customFormat="1" ht="15" x14ac:dyDescent="0.2">
      <c r="A714" s="248" t="str">
        <f t="shared" si="162"/>
        <v xml:space="preserve"> 250x 10</v>
      </c>
      <c r="B714" s="158">
        <v>250</v>
      </c>
      <c r="C714" s="169">
        <v>10</v>
      </c>
      <c r="D714" s="249">
        <v>74.5</v>
      </c>
      <c r="E714" s="157">
        <v>9490</v>
      </c>
      <c r="F714" s="158">
        <v>0.97399999999999998</v>
      </c>
      <c r="G714" s="159">
        <v>4745</v>
      </c>
      <c r="H714" s="158">
        <v>90.6</v>
      </c>
      <c r="I714" s="158">
        <v>724</v>
      </c>
      <c r="J714" s="158">
        <v>851</v>
      </c>
      <c r="K714" s="169">
        <v>97.7</v>
      </c>
      <c r="L714" s="157">
        <v>141.1</v>
      </c>
      <c r="M714" s="159">
        <v>115.717</v>
      </c>
    </row>
    <row r="715" spans="1:13" s="3" customFormat="1" ht="15" x14ac:dyDescent="0.2">
      <c r="A715" s="248" t="str">
        <f t="shared" si="162"/>
        <v xml:space="preserve"> 250x 12,5</v>
      </c>
      <c r="B715" s="158">
        <v>250</v>
      </c>
      <c r="C715" s="169">
        <v>12.5</v>
      </c>
      <c r="D715" s="249">
        <v>91.85</v>
      </c>
      <c r="E715" s="157">
        <v>11700</v>
      </c>
      <c r="F715" s="158">
        <v>0.96799999999999997</v>
      </c>
      <c r="G715" s="159">
        <v>5850</v>
      </c>
      <c r="H715" s="158">
        <v>109.2</v>
      </c>
      <c r="I715" s="158">
        <v>873</v>
      </c>
      <c r="J715" s="158">
        <v>1040</v>
      </c>
      <c r="K715" s="169">
        <v>96.6</v>
      </c>
      <c r="L715" s="157">
        <v>171.6</v>
      </c>
      <c r="M715" s="159">
        <v>113.355</v>
      </c>
    </row>
    <row r="716" spans="1:13" s="3" customFormat="1" ht="15" x14ac:dyDescent="0.2">
      <c r="A716" s="248" t="str">
        <f t="shared" si="162"/>
        <v xml:space="preserve"> 250x 16</v>
      </c>
      <c r="B716" s="183">
        <v>250</v>
      </c>
      <c r="C716" s="184">
        <v>16</v>
      </c>
      <c r="D716" s="251">
        <v>115.4</v>
      </c>
      <c r="E716" s="182">
        <v>14700</v>
      </c>
      <c r="F716" s="183">
        <v>0.95899999999999996</v>
      </c>
      <c r="G716" s="252">
        <v>7350</v>
      </c>
      <c r="H716" s="183">
        <v>132.69999999999999</v>
      </c>
      <c r="I716" s="183">
        <v>1060</v>
      </c>
      <c r="J716" s="183">
        <v>1280</v>
      </c>
      <c r="K716" s="184">
        <v>95</v>
      </c>
      <c r="L716" s="182">
        <v>211.4</v>
      </c>
      <c r="M716" s="252">
        <v>110.17700000000001</v>
      </c>
    </row>
    <row r="717" spans="1:13" s="3" customFormat="1" ht="15" x14ac:dyDescent="0.2">
      <c r="A717" s="253" t="str">
        <f t="shared" si="162"/>
        <v xml:space="preserve"> 260x 8</v>
      </c>
      <c r="B717" s="158">
        <v>260</v>
      </c>
      <c r="C717" s="169">
        <v>8</v>
      </c>
      <c r="D717" s="249">
        <v>62.8</v>
      </c>
      <c r="E717" s="157">
        <v>8000</v>
      </c>
      <c r="F717" s="158">
        <v>1.02</v>
      </c>
      <c r="G717" s="159">
        <v>4000</v>
      </c>
      <c r="H717" s="158">
        <v>84.2</v>
      </c>
      <c r="I717" s="158">
        <v>648</v>
      </c>
      <c r="J717" s="158">
        <v>753</v>
      </c>
      <c r="K717" s="169">
        <v>102.6</v>
      </c>
      <c r="L717" s="157">
        <v>130.1</v>
      </c>
      <c r="M717" s="159">
        <v>127.52500000000001</v>
      </c>
    </row>
    <row r="718" spans="1:13" s="3" customFormat="1" ht="15" x14ac:dyDescent="0.2">
      <c r="A718" s="248" t="str">
        <f t="shared" si="162"/>
        <v xml:space="preserve"> 260x 8,8</v>
      </c>
      <c r="B718" s="158">
        <v>260</v>
      </c>
      <c r="C718" s="169">
        <v>8.8000000000000007</v>
      </c>
      <c r="D718" s="249">
        <v>68.77</v>
      </c>
      <c r="E718" s="157">
        <v>8760</v>
      </c>
      <c r="F718" s="158">
        <v>1.02</v>
      </c>
      <c r="G718" s="159">
        <v>4380</v>
      </c>
      <c r="H718" s="158">
        <v>91.6</v>
      </c>
      <c r="I718" s="158">
        <v>705</v>
      </c>
      <c r="J718" s="158">
        <v>822</v>
      </c>
      <c r="K718" s="169">
        <v>102.3</v>
      </c>
      <c r="L718" s="157">
        <v>141.9</v>
      </c>
      <c r="M718" s="159">
        <v>126.69499999999999</v>
      </c>
    </row>
    <row r="719" spans="1:13" s="3" customFormat="1" ht="15" x14ac:dyDescent="0.2">
      <c r="A719" s="248" t="str">
        <f t="shared" si="162"/>
        <v xml:space="preserve"> 260x 10</v>
      </c>
      <c r="B719" s="158">
        <v>260</v>
      </c>
      <c r="C719" s="169">
        <v>10</v>
      </c>
      <c r="D719" s="249">
        <v>77.64</v>
      </c>
      <c r="E719" s="157">
        <v>9890</v>
      </c>
      <c r="F719" s="158">
        <v>1.01</v>
      </c>
      <c r="G719" s="159">
        <v>4945</v>
      </c>
      <c r="H719" s="158">
        <v>102.4</v>
      </c>
      <c r="I719" s="158">
        <v>788</v>
      </c>
      <c r="J719" s="158">
        <v>924</v>
      </c>
      <c r="K719" s="169">
        <v>101.8</v>
      </c>
      <c r="L719" s="157">
        <v>159.30000000000001</v>
      </c>
      <c r="M719" s="159">
        <v>125.518</v>
      </c>
    </row>
    <row r="720" spans="1:13" s="3" customFormat="1" ht="15" x14ac:dyDescent="0.2">
      <c r="A720" s="248" t="str">
        <f t="shared" si="162"/>
        <v xml:space="preserve"> 260x 11</v>
      </c>
      <c r="B720" s="158">
        <v>260</v>
      </c>
      <c r="C720" s="169">
        <v>11</v>
      </c>
      <c r="D720" s="249">
        <v>84.78</v>
      </c>
      <c r="E720" s="157">
        <v>10800</v>
      </c>
      <c r="F720" s="158">
        <v>1.01</v>
      </c>
      <c r="G720" s="159">
        <v>5400</v>
      </c>
      <c r="H720" s="158">
        <v>111.1</v>
      </c>
      <c r="I720" s="158">
        <v>855</v>
      </c>
      <c r="J720" s="158">
        <v>1010</v>
      </c>
      <c r="K720" s="169">
        <v>101.4</v>
      </c>
      <c r="L720" s="157">
        <v>173.5</v>
      </c>
      <c r="M720" s="159">
        <v>124.443</v>
      </c>
    </row>
    <row r="721" spans="1:30" s="3" customFormat="1" ht="15" x14ac:dyDescent="0.2">
      <c r="A721" s="248" t="str">
        <f t="shared" si="162"/>
        <v xml:space="preserve"> 260x 12,5</v>
      </c>
      <c r="B721" s="158">
        <v>260</v>
      </c>
      <c r="C721" s="169">
        <v>12.5</v>
      </c>
      <c r="D721" s="249">
        <v>95.77</v>
      </c>
      <c r="E721" s="157">
        <v>12200</v>
      </c>
      <c r="F721" s="158">
        <v>1.01</v>
      </c>
      <c r="G721" s="159">
        <v>6100</v>
      </c>
      <c r="H721" s="158">
        <v>123.6</v>
      </c>
      <c r="I721" s="158">
        <v>951</v>
      </c>
      <c r="J721" s="158">
        <v>1130</v>
      </c>
      <c r="K721" s="169">
        <v>100.7</v>
      </c>
      <c r="L721" s="157">
        <v>194.1</v>
      </c>
      <c r="M721" s="159">
        <v>123.107</v>
      </c>
    </row>
    <row r="722" spans="1:30" s="3" customFormat="1" ht="15" x14ac:dyDescent="0.2">
      <c r="A722" s="250" t="str">
        <f t="shared" si="162"/>
        <v xml:space="preserve"> 260x 16</v>
      </c>
      <c r="B722" s="183">
        <v>260</v>
      </c>
      <c r="C722" s="184">
        <v>16</v>
      </c>
      <c r="D722" s="251">
        <v>120.11</v>
      </c>
      <c r="E722" s="182">
        <v>15300</v>
      </c>
      <c r="F722" s="183">
        <v>0.999</v>
      </c>
      <c r="G722" s="252">
        <v>7650</v>
      </c>
      <c r="H722" s="183">
        <v>150.6</v>
      </c>
      <c r="I722" s="183">
        <v>1160</v>
      </c>
      <c r="J722" s="183">
        <v>1390</v>
      </c>
      <c r="K722" s="184">
        <v>99.2</v>
      </c>
      <c r="L722" s="182">
        <v>239.4</v>
      </c>
      <c r="M722" s="252">
        <v>119.616</v>
      </c>
    </row>
    <row r="723" spans="1:30" s="3" customFormat="1" ht="15" x14ac:dyDescent="0.2">
      <c r="A723" s="248" t="str">
        <f t="shared" si="162"/>
        <v xml:space="preserve"> 300x 8</v>
      </c>
      <c r="B723" s="158">
        <v>300</v>
      </c>
      <c r="C723" s="169">
        <v>8</v>
      </c>
      <c r="D723" s="249">
        <v>72.849999999999994</v>
      </c>
      <c r="E723" s="157">
        <v>9280</v>
      </c>
      <c r="F723" s="158">
        <v>1.18</v>
      </c>
      <c r="G723" s="159">
        <v>4540</v>
      </c>
      <c r="H723" s="158">
        <v>1313.3</v>
      </c>
      <c r="I723" s="158">
        <v>875</v>
      </c>
      <c r="J723" s="158">
        <v>1010</v>
      </c>
      <c r="K723" s="169">
        <v>118.9</v>
      </c>
      <c r="L723" s="157">
        <v>201.9</v>
      </c>
      <c r="M723" s="159">
        <v>171.101</v>
      </c>
    </row>
    <row r="724" spans="1:30" s="3" customFormat="1" ht="15" x14ac:dyDescent="0.2">
      <c r="A724" s="248" t="str">
        <f t="shared" si="162"/>
        <v xml:space="preserve"> 300x 10</v>
      </c>
      <c r="B724" s="158">
        <v>300</v>
      </c>
      <c r="C724" s="169">
        <v>10</v>
      </c>
      <c r="D724" s="249">
        <v>90.28</v>
      </c>
      <c r="E724" s="157">
        <v>11500</v>
      </c>
      <c r="F724" s="158">
        <v>1.17</v>
      </c>
      <c r="G724" s="159">
        <v>5750</v>
      </c>
      <c r="H724" s="158">
        <v>160.30000000000001</v>
      </c>
      <c r="I724" s="158">
        <v>1070</v>
      </c>
      <c r="J724" s="158">
        <v>1250</v>
      </c>
      <c r="K724" s="169">
        <v>118.1</v>
      </c>
      <c r="L724" s="157">
        <v>248.1</v>
      </c>
      <c r="M724" s="159">
        <v>168.91300000000001</v>
      </c>
    </row>
    <row r="725" spans="1:30" s="3" customFormat="1" ht="15" x14ac:dyDescent="0.2">
      <c r="A725" s="248" t="str">
        <f t="shared" si="162"/>
        <v xml:space="preserve"> 300x 12,5</v>
      </c>
      <c r="B725" s="158">
        <v>300</v>
      </c>
      <c r="C725" s="169">
        <v>12.5</v>
      </c>
      <c r="D725" s="249">
        <v>111.47</v>
      </c>
      <c r="E725" s="157">
        <v>14200</v>
      </c>
      <c r="F725" s="158">
        <v>1.17</v>
      </c>
      <c r="G725" s="159">
        <v>7100</v>
      </c>
      <c r="H725" s="158">
        <v>194.4</v>
      </c>
      <c r="I725" s="158">
        <v>1300</v>
      </c>
      <c r="J725" s="158">
        <v>1520</v>
      </c>
      <c r="K725" s="169">
        <v>117</v>
      </c>
      <c r="L725" s="157">
        <v>303.3</v>
      </c>
      <c r="M725" s="159">
        <v>166.024</v>
      </c>
    </row>
    <row r="726" spans="1:30" s="3" customFormat="1" ht="15" x14ac:dyDescent="0.2">
      <c r="A726" s="248" t="str">
        <f t="shared" si="162"/>
        <v xml:space="preserve"> 300x 16</v>
      </c>
      <c r="B726" s="183">
        <v>300</v>
      </c>
      <c r="C726" s="184">
        <v>16</v>
      </c>
      <c r="D726" s="251">
        <v>140.57</v>
      </c>
      <c r="E726" s="182">
        <v>17900</v>
      </c>
      <c r="F726" s="183">
        <v>1.1599999999999999</v>
      </c>
      <c r="G726" s="252">
        <v>8950</v>
      </c>
      <c r="H726" s="183">
        <v>238.5</v>
      </c>
      <c r="I726" s="183">
        <v>1590</v>
      </c>
      <c r="J726" s="183">
        <v>1890</v>
      </c>
      <c r="K726" s="184">
        <v>115.4</v>
      </c>
      <c r="L726" s="182">
        <v>376.2</v>
      </c>
      <c r="M726" s="252">
        <v>162.18700000000001</v>
      </c>
    </row>
    <row r="727" spans="1:30" s="3" customFormat="1" ht="15" x14ac:dyDescent="0.2">
      <c r="A727" s="253" t="str">
        <f t="shared" si="162"/>
        <v xml:space="preserve"> 350x 10</v>
      </c>
      <c r="B727" s="158">
        <v>350</v>
      </c>
      <c r="C727" s="169">
        <v>10</v>
      </c>
      <c r="D727" s="249">
        <v>105.98</v>
      </c>
      <c r="E727" s="157">
        <v>13500</v>
      </c>
      <c r="F727" s="158">
        <v>1.37</v>
      </c>
      <c r="G727" s="159">
        <v>6750</v>
      </c>
      <c r="H727" s="158">
        <v>258.8</v>
      </c>
      <c r="I727" s="158">
        <v>1480</v>
      </c>
      <c r="J727" s="158">
        <v>1720</v>
      </c>
      <c r="K727" s="169">
        <v>138.5</v>
      </c>
      <c r="L727" s="157">
        <v>398.9</v>
      </c>
      <c r="M727" s="159">
        <v>232.059</v>
      </c>
    </row>
    <row r="728" spans="1:30" s="3" customFormat="1" ht="15" x14ac:dyDescent="0.2">
      <c r="A728" s="248" t="str">
        <f t="shared" si="162"/>
        <v xml:space="preserve"> 350x 12,5</v>
      </c>
      <c r="B728" s="158">
        <v>350</v>
      </c>
      <c r="C728" s="169">
        <v>12.5</v>
      </c>
      <c r="D728" s="249">
        <v>131.1</v>
      </c>
      <c r="E728" s="157">
        <v>16700</v>
      </c>
      <c r="F728" s="158">
        <v>1.37</v>
      </c>
      <c r="G728" s="159">
        <v>8350</v>
      </c>
      <c r="H728" s="158">
        <v>315.39999999999998</v>
      </c>
      <c r="I728" s="158">
        <v>1800</v>
      </c>
      <c r="J728" s="158">
        <v>2110</v>
      </c>
      <c r="K728" s="169">
        <v>137.4</v>
      </c>
      <c r="L728" s="157">
        <v>489.3</v>
      </c>
      <c r="M728" s="159">
        <v>228.684</v>
      </c>
    </row>
    <row r="729" spans="1:30" s="3" customFormat="1" ht="15" x14ac:dyDescent="0.2">
      <c r="A729" s="250" t="str">
        <f t="shared" si="162"/>
        <v xml:space="preserve"> 350x 16</v>
      </c>
      <c r="B729" s="183">
        <v>350</v>
      </c>
      <c r="C729" s="184">
        <v>16</v>
      </c>
      <c r="D729" s="251">
        <v>165.64</v>
      </c>
      <c r="E729" s="182">
        <v>21100</v>
      </c>
      <c r="F729" s="183">
        <v>1.36</v>
      </c>
      <c r="G729" s="252">
        <v>10550</v>
      </c>
      <c r="H729" s="183">
        <v>389.4</v>
      </c>
      <c r="I729" s="183">
        <v>2230</v>
      </c>
      <c r="J729" s="183">
        <v>2630</v>
      </c>
      <c r="K729" s="184">
        <v>135.80000000000001</v>
      </c>
      <c r="L729" s="182">
        <v>609.9</v>
      </c>
      <c r="M729" s="252">
        <v>224.208</v>
      </c>
    </row>
    <row r="730" spans="1:30" s="3" customFormat="1" ht="15" x14ac:dyDescent="0.2">
      <c r="A730" s="248" t="str">
        <f t="shared" si="162"/>
        <v xml:space="preserve"> 400x 10</v>
      </c>
      <c r="B730" s="158">
        <v>400</v>
      </c>
      <c r="C730" s="169">
        <v>10</v>
      </c>
      <c r="D730" s="249">
        <v>121.68</v>
      </c>
      <c r="E730" s="157">
        <v>15500</v>
      </c>
      <c r="F730" s="158">
        <v>1.57</v>
      </c>
      <c r="G730" s="159">
        <v>7750</v>
      </c>
      <c r="H730" s="158">
        <v>391.3</v>
      </c>
      <c r="I730" s="158">
        <v>1960</v>
      </c>
      <c r="J730" s="158">
        <v>2260</v>
      </c>
      <c r="K730" s="169">
        <v>158.9</v>
      </c>
      <c r="L730" s="157">
        <v>600.9</v>
      </c>
      <c r="M730" s="159">
        <v>305.18799999999999</v>
      </c>
    </row>
    <row r="731" spans="1:30" s="3" customFormat="1" ht="15" x14ac:dyDescent="0.2">
      <c r="A731" s="248" t="str">
        <f t="shared" si="162"/>
        <v xml:space="preserve"> 400x 12,5</v>
      </c>
      <c r="B731" s="158">
        <v>400</v>
      </c>
      <c r="C731" s="169">
        <v>12.5</v>
      </c>
      <c r="D731" s="249">
        <v>150.72</v>
      </c>
      <c r="E731" s="157">
        <v>19200</v>
      </c>
      <c r="F731" s="158">
        <v>1.57</v>
      </c>
      <c r="G731" s="159">
        <v>9600</v>
      </c>
      <c r="H731" s="158">
        <v>478.4</v>
      </c>
      <c r="I731" s="158">
        <v>2390</v>
      </c>
      <c r="J731" s="158">
        <v>2780</v>
      </c>
      <c r="K731" s="169">
        <v>157.9</v>
      </c>
      <c r="L731" s="157">
        <v>739.1</v>
      </c>
      <c r="M731" s="159">
        <v>301.36500000000001</v>
      </c>
    </row>
    <row r="732" spans="1:30" s="3" customFormat="1" ht="15" x14ac:dyDescent="0.2">
      <c r="A732" s="250" t="str">
        <f t="shared" si="162"/>
        <v xml:space="preserve"> 400x 16</v>
      </c>
      <c r="B732" s="183">
        <v>400</v>
      </c>
      <c r="C732" s="184">
        <v>16</v>
      </c>
      <c r="D732" s="251">
        <v>190.76</v>
      </c>
      <c r="E732" s="182">
        <v>24300</v>
      </c>
      <c r="F732" s="183">
        <v>1.56</v>
      </c>
      <c r="G732" s="252">
        <v>12150</v>
      </c>
      <c r="H732" s="183">
        <v>593.4</v>
      </c>
      <c r="I732" s="183">
        <v>2970</v>
      </c>
      <c r="J732" s="183">
        <v>3480</v>
      </c>
      <c r="K732" s="184">
        <v>156.30000000000001</v>
      </c>
      <c r="L732" s="182">
        <v>924.4</v>
      </c>
      <c r="M732" s="252">
        <v>296.21899999999999</v>
      </c>
    </row>
    <row r="733" spans="1:30" s="3" customFormat="1" x14ac:dyDescent="0.2">
      <c r="A733" s="157"/>
      <c r="B733" s="158"/>
      <c r="C733" s="169"/>
      <c r="D733" s="254"/>
      <c r="E733" s="157"/>
      <c r="F733" s="158"/>
      <c r="G733" s="159"/>
      <c r="H733" s="158"/>
      <c r="I733" s="158"/>
      <c r="J733" s="158"/>
      <c r="K733" s="158"/>
      <c r="L733" s="157"/>
      <c r="M733" s="159"/>
    </row>
    <row r="734" spans="1:30" ht="30" x14ac:dyDescent="0.4">
      <c r="A734" s="145" t="s">
        <v>888</v>
      </c>
      <c r="B734" s="146"/>
      <c r="C734" s="146"/>
      <c r="D734" s="146"/>
      <c r="E734" s="146"/>
      <c r="F734" s="146"/>
      <c r="G734" s="146"/>
      <c r="H734" s="146"/>
      <c r="I734" s="146"/>
      <c r="J734" s="146"/>
      <c r="K734" s="146"/>
      <c r="L734" s="146"/>
      <c r="M734" s="146"/>
      <c r="N734" s="146"/>
      <c r="O734" s="146"/>
      <c r="P734" s="146"/>
      <c r="Q734" s="146"/>
      <c r="R734" s="146"/>
      <c r="S734" s="146"/>
      <c r="T734" s="146"/>
      <c r="U734" s="146"/>
      <c r="Z734" s="179"/>
    </row>
    <row r="735" spans="1:30" x14ac:dyDescent="0.2">
      <c r="B735" s="216" t="s">
        <v>240</v>
      </c>
      <c r="C735" s="217"/>
      <c r="D735" s="217"/>
      <c r="E735" s="218" t="s">
        <v>222</v>
      </c>
      <c r="F735" s="448" t="s">
        <v>241</v>
      </c>
      <c r="G735" s="448"/>
      <c r="H735" s="448"/>
      <c r="I735" s="448"/>
      <c r="J735" s="448"/>
      <c r="K735" s="448"/>
      <c r="L735" s="448"/>
      <c r="M735" s="448"/>
      <c r="N735" s="448"/>
      <c r="O735" s="448"/>
      <c r="P735" s="448"/>
      <c r="Q735" s="448"/>
      <c r="R735" s="448"/>
      <c r="S735" s="448"/>
      <c r="T735" s="3"/>
      <c r="AD735" s="179"/>
    </row>
    <row r="736" spans="1:30" ht="15.75" x14ac:dyDescent="0.2">
      <c r="B736" s="219" t="s">
        <v>243</v>
      </c>
      <c r="C736" s="255" t="s">
        <v>133</v>
      </c>
      <c r="D736" s="220" t="s">
        <v>361</v>
      </c>
      <c r="E736" s="148" t="s">
        <v>242</v>
      </c>
      <c r="F736" s="157" t="s">
        <v>248</v>
      </c>
      <c r="G736" s="158" t="s">
        <v>249</v>
      </c>
      <c r="H736" s="157" t="s">
        <v>250</v>
      </c>
      <c r="I736" s="158" t="s">
        <v>251</v>
      </c>
      <c r="J736" s="158" t="s">
        <v>889</v>
      </c>
      <c r="K736" s="158" t="s">
        <v>253</v>
      </c>
      <c r="L736" s="154" t="s">
        <v>254</v>
      </c>
      <c r="M736" s="157" t="s">
        <v>255</v>
      </c>
      <c r="N736" s="158" t="s">
        <v>256</v>
      </c>
      <c r="O736" s="158" t="s">
        <v>257</v>
      </c>
      <c r="P736" s="158" t="s">
        <v>258</v>
      </c>
      <c r="Q736" s="154" t="s">
        <v>890</v>
      </c>
      <c r="R736" s="157" t="s">
        <v>366</v>
      </c>
      <c r="S736" s="221" t="s">
        <v>367</v>
      </c>
      <c r="AD736" s="179"/>
    </row>
    <row r="737" spans="1:30" ht="14.25" x14ac:dyDescent="0.2">
      <c r="B737" s="157" t="s">
        <v>35</v>
      </c>
      <c r="C737" s="158" t="s">
        <v>35</v>
      </c>
      <c r="D737" s="158" t="s">
        <v>35</v>
      </c>
      <c r="E737" s="156" t="s">
        <v>261</v>
      </c>
      <c r="F737" s="157" t="s">
        <v>262</v>
      </c>
      <c r="G737" s="158" t="s">
        <v>263</v>
      </c>
      <c r="H737" s="157" t="s">
        <v>264</v>
      </c>
      <c r="I737" s="158" t="s">
        <v>265</v>
      </c>
      <c r="J737" s="158" t="s">
        <v>265</v>
      </c>
      <c r="K737" s="158" t="s">
        <v>35</v>
      </c>
      <c r="L737" s="159" t="s">
        <v>266</v>
      </c>
      <c r="M737" s="157" t="s">
        <v>264</v>
      </c>
      <c r="N737" s="158" t="s">
        <v>265</v>
      </c>
      <c r="O737" s="158" t="s">
        <v>265</v>
      </c>
      <c r="P737" s="158" t="s">
        <v>35</v>
      </c>
      <c r="Q737" s="159" t="s">
        <v>266</v>
      </c>
      <c r="R737" s="157" t="s">
        <v>267</v>
      </c>
      <c r="S737" s="159" t="s">
        <v>266</v>
      </c>
      <c r="AD737" s="179"/>
    </row>
    <row r="738" spans="1:30" ht="15" thickBot="1" x14ac:dyDescent="0.25">
      <c r="B738" s="149" t="s">
        <v>268</v>
      </c>
      <c r="C738" s="150"/>
      <c r="D738" s="222"/>
      <c r="E738" s="148"/>
      <c r="F738" s="150"/>
      <c r="G738" s="150"/>
      <c r="H738" s="149" t="s">
        <v>270</v>
      </c>
      <c r="I738" s="150" t="s">
        <v>269</v>
      </c>
      <c r="J738" s="150" t="s">
        <v>269</v>
      </c>
      <c r="K738" s="150"/>
      <c r="L738" s="154"/>
      <c r="M738" s="149" t="s">
        <v>270</v>
      </c>
      <c r="N738" s="150" t="s">
        <v>269</v>
      </c>
      <c r="O738" s="150" t="s">
        <v>269</v>
      </c>
      <c r="P738" s="150"/>
      <c r="Q738" s="154"/>
      <c r="R738" s="149" t="s">
        <v>270</v>
      </c>
      <c r="S738" s="154" t="s">
        <v>269</v>
      </c>
      <c r="AD738" s="179"/>
    </row>
    <row r="739" spans="1:30" s="3" customFormat="1" ht="15" x14ac:dyDescent="0.2">
      <c r="A739" s="256" t="str">
        <f t="shared" ref="A739:A840" si="163">" "&amp;B739&amp;"x"&amp;C739&amp;"x"&amp;D739</f>
        <v xml:space="preserve"> 50x30x2,9</v>
      </c>
      <c r="B739" s="215">
        <v>50</v>
      </c>
      <c r="C739" s="244">
        <v>30</v>
      </c>
      <c r="D739" s="224">
        <v>2.9</v>
      </c>
      <c r="E739" s="257">
        <v>3.3</v>
      </c>
      <c r="F739" s="215">
        <v>421</v>
      </c>
      <c r="G739" s="247">
        <v>0.153</v>
      </c>
      <c r="H739" s="244"/>
      <c r="I739" s="244"/>
      <c r="J739" s="244"/>
      <c r="K739" s="245"/>
      <c r="L739" s="244"/>
      <c r="M739" s="215"/>
      <c r="N739" s="244"/>
      <c r="O739" s="244"/>
      <c r="P739" s="245"/>
      <c r="Q739" s="247"/>
      <c r="R739" s="215"/>
      <c r="S739" s="247"/>
    </row>
    <row r="740" spans="1:30" s="3" customFormat="1" ht="15" x14ac:dyDescent="0.2">
      <c r="A740" s="258" t="str">
        <f t="shared" si="163"/>
        <v xml:space="preserve"> 50x30x4</v>
      </c>
      <c r="B740" s="157">
        <v>50</v>
      </c>
      <c r="C740" s="158">
        <v>30</v>
      </c>
      <c r="D740" s="259">
        <v>4</v>
      </c>
      <c r="E740" s="158">
        <v>4.3899999999999997</v>
      </c>
      <c r="F740" s="157">
        <v>559</v>
      </c>
      <c r="G740" s="159">
        <v>0.15</v>
      </c>
      <c r="H740" s="158"/>
      <c r="I740" s="158"/>
      <c r="J740" s="158"/>
      <c r="K740" s="158"/>
      <c r="L740" s="158"/>
      <c r="M740" s="157"/>
      <c r="N740" s="158"/>
      <c r="O740" s="158"/>
      <c r="P740" s="158"/>
      <c r="Q740" s="159"/>
      <c r="R740" s="157"/>
      <c r="S740" s="159"/>
    </row>
    <row r="741" spans="1:30" s="3" customFormat="1" ht="15" x14ac:dyDescent="0.2">
      <c r="A741" s="260" t="str">
        <f t="shared" si="163"/>
        <v xml:space="preserve"> 50x30x5</v>
      </c>
      <c r="B741" s="182">
        <v>50</v>
      </c>
      <c r="C741" s="183">
        <v>30</v>
      </c>
      <c r="D741" s="261">
        <v>5</v>
      </c>
      <c r="E741" s="183">
        <v>5.28</v>
      </c>
      <c r="F741" s="182">
        <v>673</v>
      </c>
      <c r="G741" s="252">
        <v>0.14699999999999999</v>
      </c>
      <c r="H741" s="183"/>
      <c r="I741" s="183"/>
      <c r="J741" s="183"/>
      <c r="K741" s="183"/>
      <c r="L741" s="183"/>
      <c r="M741" s="182"/>
      <c r="N741" s="183"/>
      <c r="O741" s="183"/>
      <c r="P741" s="183"/>
      <c r="Q741" s="252"/>
      <c r="R741" s="182"/>
      <c r="S741" s="252"/>
    </row>
    <row r="742" spans="1:30" s="3" customFormat="1" ht="15" x14ac:dyDescent="0.2">
      <c r="A742" s="262" t="str">
        <f t="shared" si="163"/>
        <v xml:space="preserve"> 60x40x2,9</v>
      </c>
      <c r="B742" s="157">
        <v>60</v>
      </c>
      <c r="C742" s="158">
        <v>40</v>
      </c>
      <c r="D742" s="259">
        <v>2.9</v>
      </c>
      <c r="E742" s="158">
        <v>4.22</v>
      </c>
      <c r="F742" s="157">
        <v>537</v>
      </c>
      <c r="G742" s="159">
        <v>0.193</v>
      </c>
      <c r="H742" s="158"/>
      <c r="I742" s="158"/>
      <c r="J742" s="158"/>
      <c r="K742" s="158"/>
      <c r="L742" s="158"/>
      <c r="M742" s="157"/>
      <c r="N742" s="158"/>
      <c r="O742" s="158"/>
      <c r="P742" s="158"/>
      <c r="Q742" s="159"/>
      <c r="R742" s="157"/>
      <c r="S742" s="159"/>
    </row>
    <row r="743" spans="1:30" s="3" customFormat="1" ht="15" x14ac:dyDescent="0.2">
      <c r="A743" s="262" t="str">
        <f t="shared" si="163"/>
        <v xml:space="preserve"> 60x40x4</v>
      </c>
      <c r="B743" s="157">
        <v>60</v>
      </c>
      <c r="C743" s="158">
        <v>40</v>
      </c>
      <c r="D743" s="259">
        <v>4</v>
      </c>
      <c r="E743" s="158">
        <v>5.64</v>
      </c>
      <c r="F743" s="157">
        <v>719</v>
      </c>
      <c r="G743" s="159">
        <v>0.19</v>
      </c>
      <c r="H743" s="158"/>
      <c r="I743" s="158"/>
      <c r="J743" s="158"/>
      <c r="K743" s="158"/>
      <c r="L743" s="158"/>
      <c r="M743" s="157"/>
      <c r="N743" s="158"/>
      <c r="O743" s="158"/>
      <c r="P743" s="158"/>
      <c r="Q743" s="159"/>
      <c r="R743" s="157"/>
      <c r="S743" s="159"/>
    </row>
    <row r="744" spans="1:30" s="3" customFormat="1" ht="15" x14ac:dyDescent="0.2">
      <c r="A744" s="262" t="str">
        <f t="shared" si="163"/>
        <v xml:space="preserve"> 60x40x5</v>
      </c>
      <c r="B744" s="157">
        <v>60</v>
      </c>
      <c r="C744" s="158">
        <v>40</v>
      </c>
      <c r="D744" s="259">
        <v>5</v>
      </c>
      <c r="E744" s="158">
        <v>6.85</v>
      </c>
      <c r="F744" s="157">
        <v>873</v>
      </c>
      <c r="G744" s="159">
        <v>0.187</v>
      </c>
      <c r="H744" s="158"/>
      <c r="I744" s="158"/>
      <c r="J744" s="158"/>
      <c r="K744" s="158"/>
      <c r="L744" s="158"/>
      <c r="M744" s="157"/>
      <c r="N744" s="158"/>
      <c r="O744" s="158"/>
      <c r="P744" s="158"/>
      <c r="Q744" s="159"/>
      <c r="R744" s="157"/>
      <c r="S744" s="159"/>
    </row>
    <row r="745" spans="1:30" s="3" customFormat="1" ht="15" x14ac:dyDescent="0.2">
      <c r="A745" s="263" t="str">
        <f t="shared" si="163"/>
        <v xml:space="preserve"> 70x40x4</v>
      </c>
      <c r="B745" s="149">
        <v>70</v>
      </c>
      <c r="C745" s="150">
        <v>40</v>
      </c>
      <c r="D745" s="264">
        <v>4</v>
      </c>
      <c r="E745" s="150">
        <v>6.27</v>
      </c>
      <c r="F745" s="149">
        <v>799</v>
      </c>
      <c r="G745" s="154">
        <v>0.21</v>
      </c>
      <c r="H745" s="150"/>
      <c r="I745" s="150"/>
      <c r="J745" s="150"/>
      <c r="K745" s="150"/>
      <c r="L745" s="150"/>
      <c r="M745" s="149"/>
      <c r="N745" s="150"/>
      <c r="O745" s="150"/>
      <c r="P745" s="150"/>
      <c r="Q745" s="154"/>
      <c r="R745" s="149"/>
      <c r="S745" s="154"/>
    </row>
    <row r="746" spans="1:30" s="3" customFormat="1" ht="15" x14ac:dyDescent="0.2">
      <c r="A746" s="262" t="str">
        <f t="shared" si="163"/>
        <v xml:space="preserve"> 70x40x5</v>
      </c>
      <c r="B746" s="157">
        <v>70</v>
      </c>
      <c r="C746" s="158">
        <v>40</v>
      </c>
      <c r="D746" s="259">
        <v>5</v>
      </c>
      <c r="E746" s="158">
        <v>7.64</v>
      </c>
      <c r="F746" s="157">
        <v>973</v>
      </c>
      <c r="G746" s="159">
        <v>0.20699999999999999</v>
      </c>
      <c r="H746" s="158"/>
      <c r="I746" s="158"/>
      <c r="J746" s="158"/>
      <c r="K746" s="158"/>
      <c r="L746" s="158"/>
      <c r="M746" s="157"/>
      <c r="N746" s="158"/>
      <c r="O746" s="158"/>
      <c r="P746" s="158"/>
      <c r="Q746" s="159"/>
      <c r="R746" s="157"/>
      <c r="S746" s="159"/>
    </row>
    <row r="747" spans="1:30" ht="15" x14ac:dyDescent="0.2">
      <c r="A747" s="260" t="str">
        <f t="shared" si="163"/>
        <v xml:space="preserve"> 70x40x6,3</v>
      </c>
      <c r="B747" s="182">
        <v>70</v>
      </c>
      <c r="C747" s="183">
        <v>40</v>
      </c>
      <c r="D747" s="261">
        <v>6.3</v>
      </c>
      <c r="E747" s="183">
        <v>9.26</v>
      </c>
      <c r="F747" s="182">
        <v>1180</v>
      </c>
      <c r="G747" s="252">
        <v>0.20399999999999999</v>
      </c>
      <c r="H747" s="183"/>
      <c r="I747" s="183"/>
      <c r="J747" s="183"/>
      <c r="K747" s="183"/>
      <c r="L747" s="183"/>
      <c r="M747" s="182"/>
      <c r="N747" s="183"/>
      <c r="O747" s="183"/>
      <c r="P747" s="183"/>
      <c r="Q747" s="252"/>
      <c r="R747" s="182"/>
      <c r="S747" s="252"/>
    </row>
    <row r="748" spans="1:30" ht="15" x14ac:dyDescent="0.2">
      <c r="A748" s="262" t="str">
        <f t="shared" si="163"/>
        <v xml:space="preserve"> 80x40x4</v>
      </c>
      <c r="B748" s="157">
        <v>80</v>
      </c>
      <c r="C748" s="158">
        <v>40</v>
      </c>
      <c r="D748" s="259">
        <v>4</v>
      </c>
      <c r="E748" s="158">
        <v>6.9</v>
      </c>
      <c r="F748" s="157">
        <v>879</v>
      </c>
      <c r="G748" s="159">
        <v>0.23</v>
      </c>
      <c r="H748" s="158"/>
      <c r="I748" s="158"/>
      <c r="J748" s="158"/>
      <c r="K748" s="158"/>
      <c r="L748" s="158"/>
      <c r="M748" s="157"/>
      <c r="N748" s="158"/>
      <c r="O748" s="158"/>
      <c r="P748" s="158"/>
      <c r="Q748" s="159"/>
      <c r="R748" s="157"/>
      <c r="S748" s="159"/>
    </row>
    <row r="749" spans="1:30" ht="15" x14ac:dyDescent="0.2">
      <c r="A749" s="262" t="str">
        <f t="shared" si="163"/>
        <v xml:space="preserve"> 80x40x5</v>
      </c>
      <c r="B749" s="157">
        <v>80</v>
      </c>
      <c r="C749" s="158">
        <v>40</v>
      </c>
      <c r="D749" s="259">
        <v>5</v>
      </c>
      <c r="E749" s="158">
        <v>8.4</v>
      </c>
      <c r="F749" s="157">
        <v>1070</v>
      </c>
      <c r="G749" s="159">
        <v>0.22700000000000001</v>
      </c>
      <c r="H749" s="158"/>
      <c r="I749" s="158"/>
      <c r="J749" s="158"/>
      <c r="K749" s="158"/>
      <c r="L749" s="158"/>
      <c r="M749" s="157"/>
      <c r="N749" s="158"/>
      <c r="O749" s="158"/>
      <c r="P749" s="158"/>
      <c r="Q749" s="159"/>
      <c r="R749" s="157"/>
      <c r="S749" s="159"/>
    </row>
    <row r="750" spans="1:30" ht="15" x14ac:dyDescent="0.2">
      <c r="A750" s="262" t="str">
        <f t="shared" si="163"/>
        <v xml:space="preserve"> 80x40x6,3</v>
      </c>
      <c r="B750" s="157">
        <v>80</v>
      </c>
      <c r="C750" s="158">
        <v>40</v>
      </c>
      <c r="D750" s="259">
        <v>6.3</v>
      </c>
      <c r="E750" s="158">
        <v>10.28</v>
      </c>
      <c r="F750" s="157">
        <v>1310</v>
      </c>
      <c r="G750" s="159">
        <v>0.224</v>
      </c>
      <c r="H750" s="158"/>
      <c r="I750" s="158"/>
      <c r="J750" s="158"/>
      <c r="K750" s="158"/>
      <c r="L750" s="158"/>
      <c r="M750" s="157"/>
      <c r="N750" s="158"/>
      <c r="O750" s="158"/>
      <c r="P750" s="158"/>
      <c r="Q750" s="159"/>
      <c r="R750" s="157"/>
      <c r="S750" s="159"/>
    </row>
    <row r="751" spans="1:30" ht="15" x14ac:dyDescent="0.2">
      <c r="A751" s="262" t="str">
        <f t="shared" si="163"/>
        <v xml:space="preserve"> 80x40x8</v>
      </c>
      <c r="B751" s="157">
        <v>80</v>
      </c>
      <c r="C751" s="158">
        <v>40</v>
      </c>
      <c r="D751" s="259">
        <v>8</v>
      </c>
      <c r="E751" s="158">
        <v>12.56</v>
      </c>
      <c r="F751" s="157">
        <v>1600</v>
      </c>
      <c r="G751" s="159">
        <v>0.219</v>
      </c>
      <c r="H751" s="158"/>
      <c r="I751" s="158"/>
      <c r="J751" s="158"/>
      <c r="K751" s="158"/>
      <c r="L751" s="158"/>
      <c r="M751" s="157"/>
      <c r="N751" s="158"/>
      <c r="O751" s="158"/>
      <c r="P751" s="158"/>
      <c r="Q751" s="159"/>
      <c r="R751" s="157"/>
      <c r="S751" s="159"/>
    </row>
    <row r="752" spans="1:30" ht="15" x14ac:dyDescent="0.2">
      <c r="A752" s="263" t="str">
        <f t="shared" si="163"/>
        <v xml:space="preserve"> 90x50x3,2</v>
      </c>
      <c r="B752" s="149">
        <v>90</v>
      </c>
      <c r="C752" s="150">
        <v>50</v>
      </c>
      <c r="D752" s="264">
        <v>3.2</v>
      </c>
      <c r="E752" s="150">
        <v>6.63</v>
      </c>
      <c r="F752" s="149">
        <v>844</v>
      </c>
      <c r="G752" s="154">
        <v>0.27200000000000002</v>
      </c>
      <c r="H752" s="150"/>
      <c r="I752" s="150"/>
      <c r="J752" s="150"/>
      <c r="K752" s="150"/>
      <c r="L752" s="150"/>
      <c r="M752" s="149"/>
      <c r="N752" s="150"/>
      <c r="O752" s="150"/>
      <c r="P752" s="150"/>
      <c r="Q752" s="154"/>
      <c r="R752" s="149"/>
      <c r="S752" s="154"/>
    </row>
    <row r="753" spans="1:19" ht="15" x14ac:dyDescent="0.2">
      <c r="A753" s="262" t="str">
        <f t="shared" si="163"/>
        <v xml:space="preserve"> 90x50x4</v>
      </c>
      <c r="B753" s="157">
        <v>90</v>
      </c>
      <c r="C753" s="158">
        <v>50</v>
      </c>
      <c r="D753" s="259">
        <v>4</v>
      </c>
      <c r="E753" s="158">
        <v>8.16</v>
      </c>
      <c r="F753" s="157">
        <v>1040</v>
      </c>
      <c r="G753" s="159">
        <v>0.27</v>
      </c>
      <c r="H753" s="158"/>
      <c r="I753" s="158"/>
      <c r="J753" s="158"/>
      <c r="K753" s="158"/>
      <c r="L753" s="158"/>
      <c r="M753" s="157"/>
      <c r="N753" s="158"/>
      <c r="O753" s="158"/>
      <c r="P753" s="158"/>
      <c r="Q753" s="159"/>
      <c r="R753" s="157"/>
      <c r="S753" s="159"/>
    </row>
    <row r="754" spans="1:19" ht="15" x14ac:dyDescent="0.2">
      <c r="A754" s="262" t="str">
        <f t="shared" si="163"/>
        <v xml:space="preserve"> 90x50x5</v>
      </c>
      <c r="B754" s="157">
        <v>90</v>
      </c>
      <c r="C754" s="158">
        <v>50</v>
      </c>
      <c r="D754" s="259">
        <v>5</v>
      </c>
      <c r="E754" s="158">
        <v>9.9700000000000006</v>
      </c>
      <c r="F754" s="157">
        <v>1270</v>
      </c>
      <c r="G754" s="159">
        <v>0.26700000000000002</v>
      </c>
      <c r="H754" s="158"/>
      <c r="I754" s="158"/>
      <c r="J754" s="158"/>
      <c r="K754" s="158"/>
      <c r="L754" s="158"/>
      <c r="M754" s="157"/>
      <c r="N754" s="158"/>
      <c r="O754" s="158"/>
      <c r="P754" s="158"/>
      <c r="Q754" s="159"/>
      <c r="R754" s="157"/>
      <c r="S754" s="159"/>
    </row>
    <row r="755" spans="1:19" ht="15" x14ac:dyDescent="0.2">
      <c r="A755" s="260" t="str">
        <f t="shared" si="163"/>
        <v xml:space="preserve"> 90x50x8</v>
      </c>
      <c r="B755" s="182">
        <v>90</v>
      </c>
      <c r="C755" s="183">
        <v>50</v>
      </c>
      <c r="D755" s="261">
        <v>8</v>
      </c>
      <c r="E755" s="183">
        <v>15.07</v>
      </c>
      <c r="F755" s="182">
        <v>1920</v>
      </c>
      <c r="G755" s="252">
        <v>0.25900000000000001</v>
      </c>
      <c r="H755" s="183"/>
      <c r="I755" s="183"/>
      <c r="J755" s="183"/>
      <c r="K755" s="183"/>
      <c r="L755" s="183"/>
      <c r="M755" s="182"/>
      <c r="N755" s="183"/>
      <c r="O755" s="183"/>
      <c r="P755" s="183"/>
      <c r="Q755" s="252"/>
      <c r="R755" s="182"/>
      <c r="S755" s="252"/>
    </row>
    <row r="756" spans="1:19" ht="15" x14ac:dyDescent="0.2">
      <c r="A756" s="262" t="str">
        <f t="shared" si="163"/>
        <v xml:space="preserve"> 100x50x3,6</v>
      </c>
      <c r="B756" s="157">
        <v>100</v>
      </c>
      <c r="C756" s="158">
        <v>50</v>
      </c>
      <c r="D756" s="259">
        <v>3.6</v>
      </c>
      <c r="E756" s="158">
        <v>7.93</v>
      </c>
      <c r="F756" s="157">
        <v>1010</v>
      </c>
      <c r="G756" s="159">
        <v>0.29099999999999998</v>
      </c>
      <c r="H756" s="158"/>
      <c r="I756" s="158"/>
      <c r="J756" s="158"/>
      <c r="K756" s="158"/>
      <c r="L756" s="158"/>
      <c r="M756" s="157"/>
      <c r="N756" s="158"/>
      <c r="O756" s="158"/>
      <c r="P756" s="158"/>
      <c r="Q756" s="159"/>
      <c r="R756" s="157"/>
      <c r="S756" s="159"/>
    </row>
    <row r="757" spans="1:19" ht="15" x14ac:dyDescent="0.2">
      <c r="A757" s="262" t="str">
        <f t="shared" si="163"/>
        <v xml:space="preserve"> 100x50x4</v>
      </c>
      <c r="B757" s="157">
        <v>100</v>
      </c>
      <c r="C757" s="158">
        <v>50</v>
      </c>
      <c r="D757" s="259">
        <v>4</v>
      </c>
      <c r="E757" s="158">
        <v>8.7899999999999991</v>
      </c>
      <c r="F757" s="157">
        <v>1120</v>
      </c>
      <c r="G757" s="159">
        <v>0.28999999999999998</v>
      </c>
      <c r="H757" s="158"/>
      <c r="I757" s="158"/>
      <c r="J757" s="158"/>
      <c r="K757" s="158"/>
      <c r="L757" s="158"/>
      <c r="M757" s="157"/>
      <c r="N757" s="158"/>
      <c r="O757" s="158"/>
      <c r="P757" s="158"/>
      <c r="Q757" s="159"/>
      <c r="R757" s="157"/>
      <c r="S757" s="159"/>
    </row>
    <row r="758" spans="1:19" ht="15" x14ac:dyDescent="0.2">
      <c r="A758" s="262" t="str">
        <f t="shared" si="163"/>
        <v xml:space="preserve"> 100x50x4,5</v>
      </c>
      <c r="B758" s="157">
        <v>100</v>
      </c>
      <c r="C758" s="158">
        <v>50</v>
      </c>
      <c r="D758" s="259">
        <v>4.5</v>
      </c>
      <c r="E758" s="158">
        <v>9.81</v>
      </c>
      <c r="F758" s="157">
        <v>1250</v>
      </c>
      <c r="G758" s="159">
        <v>0.28799999999999998</v>
      </c>
      <c r="H758" s="158"/>
      <c r="I758" s="158"/>
      <c r="J758" s="158"/>
      <c r="K758" s="158"/>
      <c r="L758" s="158"/>
      <c r="M758" s="157"/>
      <c r="N758" s="158"/>
      <c r="O758" s="158"/>
      <c r="P758" s="158"/>
      <c r="Q758" s="159"/>
      <c r="R758" s="157"/>
      <c r="S758" s="159"/>
    </row>
    <row r="759" spans="1:19" ht="15" x14ac:dyDescent="0.2">
      <c r="A759" s="262" t="str">
        <f t="shared" si="163"/>
        <v xml:space="preserve"> 100x50x5</v>
      </c>
      <c r="B759" s="157">
        <v>100</v>
      </c>
      <c r="C759" s="158">
        <v>50</v>
      </c>
      <c r="D759" s="259">
        <v>5</v>
      </c>
      <c r="E759" s="158">
        <v>10.75</v>
      </c>
      <c r="F759" s="157">
        <v>1370</v>
      </c>
      <c r="G759" s="159">
        <v>0.28699999999999998</v>
      </c>
      <c r="H759" s="158"/>
      <c r="I759" s="158"/>
      <c r="J759" s="158"/>
      <c r="K759" s="158"/>
      <c r="L759" s="158"/>
      <c r="M759" s="157"/>
      <c r="N759" s="158"/>
      <c r="O759" s="158"/>
      <c r="P759" s="158"/>
      <c r="Q759" s="159"/>
      <c r="R759" s="157"/>
      <c r="S759" s="159"/>
    </row>
    <row r="760" spans="1:19" ht="15" x14ac:dyDescent="0.2">
      <c r="A760" s="262" t="str">
        <f t="shared" si="163"/>
        <v xml:space="preserve"> 100x50x6,3</v>
      </c>
      <c r="B760" s="157">
        <v>100</v>
      </c>
      <c r="C760" s="158">
        <v>50</v>
      </c>
      <c r="D760" s="259">
        <v>6.3</v>
      </c>
      <c r="E760" s="158">
        <v>13.27</v>
      </c>
      <c r="F760" s="157">
        <v>1690</v>
      </c>
      <c r="G760" s="159">
        <v>0.28399999999999997</v>
      </c>
      <c r="H760" s="158"/>
      <c r="I760" s="158"/>
      <c r="J760" s="158"/>
      <c r="K760" s="158"/>
      <c r="L760" s="158"/>
      <c r="M760" s="157"/>
      <c r="N760" s="158"/>
      <c r="O760" s="158"/>
      <c r="P760" s="158"/>
      <c r="Q760" s="159"/>
      <c r="R760" s="157"/>
      <c r="S760" s="159"/>
    </row>
    <row r="761" spans="1:19" ht="15" x14ac:dyDescent="0.2">
      <c r="A761" s="262" t="str">
        <f t="shared" si="163"/>
        <v xml:space="preserve"> 100x50x8</v>
      </c>
      <c r="B761" s="157">
        <v>100</v>
      </c>
      <c r="C761" s="158">
        <v>50</v>
      </c>
      <c r="D761" s="259">
        <v>8</v>
      </c>
      <c r="E761" s="158">
        <v>16.329999999999998</v>
      </c>
      <c r="F761" s="157">
        <v>2080</v>
      </c>
      <c r="G761" s="159">
        <v>0.27900000000000003</v>
      </c>
      <c r="H761" s="158"/>
      <c r="I761" s="158"/>
      <c r="J761" s="158"/>
      <c r="K761" s="158"/>
      <c r="L761" s="158"/>
      <c r="M761" s="157"/>
      <c r="N761" s="158"/>
      <c r="O761" s="158"/>
      <c r="P761" s="158"/>
      <c r="Q761" s="159"/>
      <c r="R761" s="157"/>
      <c r="S761" s="159"/>
    </row>
    <row r="762" spans="1:19" ht="15" x14ac:dyDescent="0.2">
      <c r="A762" s="262" t="str">
        <f t="shared" si="163"/>
        <v xml:space="preserve"> 100x50x10</v>
      </c>
      <c r="B762" s="157">
        <v>100</v>
      </c>
      <c r="C762" s="158">
        <v>50</v>
      </c>
      <c r="D762" s="259">
        <v>10</v>
      </c>
      <c r="E762" s="158">
        <v>19.55</v>
      </c>
      <c r="F762" s="157">
        <v>2490</v>
      </c>
      <c r="G762" s="159">
        <v>0.27400000000000002</v>
      </c>
      <c r="H762" s="158"/>
      <c r="I762" s="158"/>
      <c r="J762" s="158"/>
      <c r="K762" s="158"/>
      <c r="L762" s="158"/>
      <c r="M762" s="157"/>
      <c r="N762" s="158"/>
      <c r="O762" s="158"/>
      <c r="P762" s="158"/>
      <c r="Q762" s="159"/>
      <c r="R762" s="157"/>
      <c r="S762" s="159"/>
    </row>
    <row r="763" spans="1:19" ht="15" x14ac:dyDescent="0.2">
      <c r="A763" s="263" t="str">
        <f t="shared" si="163"/>
        <v xml:space="preserve"> 100x60x3,6</v>
      </c>
      <c r="B763" s="149">
        <v>100</v>
      </c>
      <c r="C763" s="150">
        <v>60</v>
      </c>
      <c r="D763" s="264">
        <v>3.6</v>
      </c>
      <c r="E763" s="150">
        <v>8.56</v>
      </c>
      <c r="F763" s="149">
        <v>1090</v>
      </c>
      <c r="G763" s="154">
        <v>0.311</v>
      </c>
      <c r="H763" s="150"/>
      <c r="I763" s="150"/>
      <c r="J763" s="150"/>
      <c r="K763" s="150"/>
      <c r="L763" s="150"/>
      <c r="M763" s="149"/>
      <c r="N763" s="150"/>
      <c r="O763" s="150"/>
      <c r="P763" s="150"/>
      <c r="Q763" s="154"/>
      <c r="R763" s="149"/>
      <c r="S763" s="154"/>
    </row>
    <row r="764" spans="1:19" ht="15" x14ac:dyDescent="0.2">
      <c r="A764" s="262" t="str">
        <f t="shared" si="163"/>
        <v xml:space="preserve"> 100x60x5</v>
      </c>
      <c r="B764" s="157">
        <v>100</v>
      </c>
      <c r="C764" s="158">
        <v>60</v>
      </c>
      <c r="D764" s="259">
        <v>5</v>
      </c>
      <c r="E764" s="158">
        <v>11.54</v>
      </c>
      <c r="F764" s="157">
        <v>1470</v>
      </c>
      <c r="G764" s="159">
        <v>0.307</v>
      </c>
      <c r="H764" s="158"/>
      <c r="I764" s="158"/>
      <c r="J764" s="158"/>
      <c r="K764" s="158"/>
      <c r="L764" s="158"/>
      <c r="M764" s="157"/>
      <c r="N764" s="158"/>
      <c r="O764" s="158"/>
      <c r="P764" s="158"/>
      <c r="Q764" s="159"/>
      <c r="R764" s="157"/>
      <c r="S764" s="159"/>
    </row>
    <row r="765" spans="1:19" ht="15" x14ac:dyDescent="0.2">
      <c r="A765" s="262" t="str">
        <f t="shared" si="163"/>
        <v xml:space="preserve"> 100x60x6,3</v>
      </c>
      <c r="B765" s="157">
        <v>100</v>
      </c>
      <c r="C765" s="158">
        <v>60</v>
      </c>
      <c r="D765" s="259">
        <v>6.3</v>
      </c>
      <c r="E765" s="158">
        <v>14.21</v>
      </c>
      <c r="F765" s="157">
        <v>1810</v>
      </c>
      <c r="G765" s="159">
        <v>0.30399999999999999</v>
      </c>
      <c r="H765" s="158"/>
      <c r="I765" s="158"/>
      <c r="J765" s="158"/>
      <c r="K765" s="158"/>
      <c r="L765" s="158"/>
      <c r="M765" s="157"/>
      <c r="N765" s="158"/>
      <c r="O765" s="158"/>
      <c r="P765" s="158"/>
      <c r="Q765" s="159"/>
      <c r="R765" s="157"/>
      <c r="S765" s="159"/>
    </row>
    <row r="766" spans="1:19" ht="15" x14ac:dyDescent="0.2">
      <c r="A766" s="262" t="str">
        <f t="shared" si="163"/>
        <v xml:space="preserve"> 100x60x8</v>
      </c>
      <c r="B766" s="157">
        <v>100</v>
      </c>
      <c r="C766" s="158">
        <v>60</v>
      </c>
      <c r="D766" s="259">
        <v>8</v>
      </c>
      <c r="E766" s="158">
        <v>17.579999999999998</v>
      </c>
      <c r="F766" s="157">
        <v>2240</v>
      </c>
      <c r="G766" s="159">
        <v>0.29899999999999999</v>
      </c>
      <c r="H766" s="158"/>
      <c r="I766" s="158"/>
      <c r="J766" s="158"/>
      <c r="K766" s="158"/>
      <c r="L766" s="158"/>
      <c r="M766" s="157"/>
      <c r="N766" s="158"/>
      <c r="O766" s="158"/>
      <c r="P766" s="158"/>
      <c r="Q766" s="159"/>
      <c r="R766" s="157"/>
      <c r="S766" s="159"/>
    </row>
    <row r="767" spans="1:19" ht="15" x14ac:dyDescent="0.2">
      <c r="A767" s="260" t="str">
        <f t="shared" si="163"/>
        <v xml:space="preserve"> 100x60x8,8</v>
      </c>
      <c r="B767" s="182">
        <v>100</v>
      </c>
      <c r="C767" s="183">
        <v>60</v>
      </c>
      <c r="D767" s="261">
        <v>8.8000000000000007</v>
      </c>
      <c r="E767" s="183">
        <v>19.55</v>
      </c>
      <c r="F767" s="182">
        <v>2420</v>
      </c>
      <c r="G767" s="252">
        <v>0.29699999999999999</v>
      </c>
      <c r="H767" s="183"/>
      <c r="I767" s="183"/>
      <c r="J767" s="183"/>
      <c r="K767" s="183"/>
      <c r="L767" s="183"/>
      <c r="M767" s="182"/>
      <c r="N767" s="183"/>
      <c r="O767" s="183"/>
      <c r="P767" s="183"/>
      <c r="Q767" s="252"/>
      <c r="R767" s="182"/>
      <c r="S767" s="252"/>
    </row>
    <row r="768" spans="1:19" ht="15" x14ac:dyDescent="0.2">
      <c r="A768" s="262" t="str">
        <f t="shared" si="163"/>
        <v xml:space="preserve"> 120x60x4</v>
      </c>
      <c r="B768" s="157">
        <v>120</v>
      </c>
      <c r="C768" s="158">
        <v>60</v>
      </c>
      <c r="D768" s="259">
        <v>4</v>
      </c>
      <c r="E768" s="158">
        <v>10.68</v>
      </c>
      <c r="F768" s="157">
        <v>1360</v>
      </c>
      <c r="G768" s="159">
        <v>0.35</v>
      </c>
      <c r="H768" s="158"/>
      <c r="I768" s="158"/>
      <c r="J768" s="158"/>
      <c r="K768" s="158"/>
      <c r="L768" s="158"/>
      <c r="M768" s="157"/>
      <c r="N768" s="158"/>
      <c r="O768" s="158"/>
      <c r="P768" s="158"/>
      <c r="Q768" s="159"/>
      <c r="R768" s="157"/>
      <c r="S768" s="159"/>
    </row>
    <row r="769" spans="1:19" ht="15" x14ac:dyDescent="0.2">
      <c r="A769" s="262" t="str">
        <f t="shared" si="163"/>
        <v xml:space="preserve"> 120x60x5</v>
      </c>
      <c r="B769" s="157">
        <v>120</v>
      </c>
      <c r="C769" s="158">
        <v>60</v>
      </c>
      <c r="D769" s="259">
        <v>5</v>
      </c>
      <c r="E769" s="158">
        <v>13.11</v>
      </c>
      <c r="F769" s="157">
        <v>1670</v>
      </c>
      <c r="G769" s="159">
        <v>0.34699999999999998</v>
      </c>
      <c r="H769" s="158"/>
      <c r="I769" s="158"/>
      <c r="J769" s="158"/>
      <c r="K769" s="158"/>
      <c r="L769" s="158"/>
      <c r="M769" s="157"/>
      <c r="N769" s="158"/>
      <c r="O769" s="158"/>
      <c r="P769" s="158"/>
      <c r="Q769" s="159"/>
      <c r="R769" s="157"/>
      <c r="S769" s="159"/>
    </row>
    <row r="770" spans="1:19" ht="15" x14ac:dyDescent="0.2">
      <c r="A770" s="262" t="str">
        <f t="shared" si="163"/>
        <v xml:space="preserve"> 120x60x8</v>
      </c>
      <c r="B770" s="157">
        <v>120</v>
      </c>
      <c r="C770" s="158">
        <v>60</v>
      </c>
      <c r="D770" s="259">
        <v>8</v>
      </c>
      <c r="E770" s="158">
        <v>20.100000000000001</v>
      </c>
      <c r="F770" s="157">
        <v>2560</v>
      </c>
      <c r="G770" s="159">
        <v>0.33900000000000002</v>
      </c>
      <c r="H770" s="158"/>
      <c r="I770" s="158"/>
      <c r="J770" s="158"/>
      <c r="K770" s="158"/>
      <c r="L770" s="158"/>
      <c r="M770" s="157"/>
      <c r="N770" s="158"/>
      <c r="O770" s="158"/>
      <c r="P770" s="158"/>
      <c r="Q770" s="159"/>
      <c r="R770" s="157"/>
      <c r="S770" s="159"/>
    </row>
    <row r="771" spans="1:19" ht="15" x14ac:dyDescent="0.2">
      <c r="A771" s="262" t="str">
        <f t="shared" si="163"/>
        <v xml:space="preserve"> 120x60x10</v>
      </c>
      <c r="B771" s="157">
        <v>120</v>
      </c>
      <c r="C771" s="158">
        <v>60</v>
      </c>
      <c r="D771" s="259">
        <v>10</v>
      </c>
      <c r="E771" s="158">
        <v>24.26</v>
      </c>
      <c r="F771" s="157">
        <v>3090</v>
      </c>
      <c r="G771" s="159">
        <v>0.33400000000000002</v>
      </c>
      <c r="H771" s="158"/>
      <c r="I771" s="158"/>
      <c r="J771" s="158"/>
      <c r="K771" s="158"/>
      <c r="L771" s="158"/>
      <c r="M771" s="157"/>
      <c r="N771" s="158"/>
      <c r="O771" s="158"/>
      <c r="P771" s="158"/>
      <c r="Q771" s="159"/>
      <c r="R771" s="157"/>
      <c r="S771" s="159"/>
    </row>
    <row r="772" spans="1:19" ht="15" x14ac:dyDescent="0.2">
      <c r="A772" s="263" t="str">
        <f t="shared" si="163"/>
        <v xml:space="preserve"> 120x80x5</v>
      </c>
      <c r="B772" s="149">
        <v>120</v>
      </c>
      <c r="C772" s="150">
        <v>80</v>
      </c>
      <c r="D772" s="264">
        <v>5</v>
      </c>
      <c r="E772" s="150">
        <v>14.68</v>
      </c>
      <c r="F772" s="149">
        <v>1870</v>
      </c>
      <c r="G772" s="154">
        <v>0.38700000000000001</v>
      </c>
      <c r="H772" s="150"/>
      <c r="I772" s="150"/>
      <c r="J772" s="150"/>
      <c r="K772" s="150"/>
      <c r="L772" s="150"/>
      <c r="M772" s="149"/>
      <c r="N772" s="150"/>
      <c r="O772" s="150"/>
      <c r="P772" s="150"/>
      <c r="Q772" s="154"/>
      <c r="R772" s="149"/>
      <c r="S772" s="154"/>
    </row>
    <row r="773" spans="1:19" ht="15" x14ac:dyDescent="0.2">
      <c r="A773" s="262" t="str">
        <f t="shared" si="163"/>
        <v xml:space="preserve"> 120x80x6,3</v>
      </c>
      <c r="B773" s="157">
        <v>120</v>
      </c>
      <c r="C773" s="158">
        <v>80</v>
      </c>
      <c r="D773" s="259">
        <v>6.3</v>
      </c>
      <c r="E773" s="158">
        <v>18.21</v>
      </c>
      <c r="F773" s="157">
        <v>2320</v>
      </c>
      <c r="G773" s="159">
        <v>0.38400000000000001</v>
      </c>
      <c r="H773" s="158"/>
      <c r="I773" s="158"/>
      <c r="J773" s="158"/>
      <c r="K773" s="158"/>
      <c r="L773" s="158"/>
      <c r="M773" s="157"/>
      <c r="N773" s="158"/>
      <c r="O773" s="158"/>
      <c r="P773" s="158"/>
      <c r="Q773" s="159"/>
      <c r="R773" s="157"/>
      <c r="S773" s="159"/>
    </row>
    <row r="774" spans="1:19" ht="15" x14ac:dyDescent="0.2">
      <c r="A774" s="262" t="str">
        <f t="shared" si="163"/>
        <v xml:space="preserve"> 120x80x8</v>
      </c>
      <c r="B774" s="157">
        <v>120</v>
      </c>
      <c r="C774" s="158">
        <v>80</v>
      </c>
      <c r="D774" s="259">
        <v>8</v>
      </c>
      <c r="E774" s="158">
        <v>22.61</v>
      </c>
      <c r="F774" s="157">
        <v>2880</v>
      </c>
      <c r="G774" s="159">
        <v>0.379</v>
      </c>
      <c r="H774" s="158"/>
      <c r="I774" s="158"/>
      <c r="J774" s="158"/>
      <c r="K774" s="158"/>
      <c r="L774" s="158"/>
      <c r="M774" s="157"/>
      <c r="N774" s="158"/>
      <c r="O774" s="158"/>
      <c r="P774" s="158"/>
      <c r="Q774" s="159"/>
      <c r="R774" s="157"/>
      <c r="S774" s="159"/>
    </row>
    <row r="775" spans="1:19" ht="15" x14ac:dyDescent="0.2">
      <c r="A775" s="262" t="str">
        <f t="shared" si="163"/>
        <v xml:space="preserve"> 120x80x10</v>
      </c>
      <c r="B775" s="157">
        <v>120</v>
      </c>
      <c r="C775" s="158">
        <v>80</v>
      </c>
      <c r="D775" s="259">
        <v>10</v>
      </c>
      <c r="E775" s="158">
        <v>27.4</v>
      </c>
      <c r="F775" s="157">
        <v>3490</v>
      </c>
      <c r="G775" s="159">
        <v>0.374</v>
      </c>
      <c r="H775" s="158"/>
      <c r="I775" s="158"/>
      <c r="J775" s="158"/>
      <c r="K775" s="158"/>
      <c r="L775" s="158"/>
      <c r="M775" s="157"/>
      <c r="N775" s="158"/>
      <c r="O775" s="158"/>
      <c r="P775" s="158"/>
      <c r="Q775" s="159"/>
      <c r="R775" s="157"/>
      <c r="S775" s="159"/>
    </row>
    <row r="776" spans="1:19" ht="15" x14ac:dyDescent="0.2">
      <c r="A776" s="263" t="str">
        <f t="shared" si="163"/>
        <v xml:space="preserve"> 140x70x4</v>
      </c>
      <c r="B776" s="149">
        <v>140</v>
      </c>
      <c r="C776" s="150">
        <v>70</v>
      </c>
      <c r="D776" s="264">
        <v>4</v>
      </c>
      <c r="E776" s="150">
        <v>12.56</v>
      </c>
      <c r="F776" s="149">
        <v>1600</v>
      </c>
      <c r="G776" s="154">
        <v>0.41</v>
      </c>
      <c r="H776" s="150"/>
      <c r="I776" s="150"/>
      <c r="J776" s="150"/>
      <c r="K776" s="150"/>
      <c r="L776" s="150"/>
      <c r="M776" s="149"/>
      <c r="N776" s="150"/>
      <c r="O776" s="150"/>
      <c r="P776" s="150"/>
      <c r="Q776" s="154"/>
      <c r="R776" s="149"/>
      <c r="S776" s="154"/>
    </row>
    <row r="777" spans="1:19" ht="15" x14ac:dyDescent="0.2">
      <c r="A777" s="262" t="str">
        <f t="shared" si="163"/>
        <v xml:space="preserve"> 140x70x5</v>
      </c>
      <c r="B777" s="157">
        <v>140</v>
      </c>
      <c r="C777" s="158">
        <v>70</v>
      </c>
      <c r="D777" s="259">
        <v>5</v>
      </c>
      <c r="E777" s="158">
        <v>15.46</v>
      </c>
      <c r="F777" s="157">
        <v>1970</v>
      </c>
      <c r="G777" s="159">
        <v>0.40699999999999997</v>
      </c>
      <c r="H777" s="158"/>
      <c r="I777" s="158"/>
      <c r="J777" s="158"/>
      <c r="K777" s="158"/>
      <c r="L777" s="158"/>
      <c r="M777" s="157"/>
      <c r="N777" s="158"/>
      <c r="O777" s="158"/>
      <c r="P777" s="158"/>
      <c r="Q777" s="159"/>
      <c r="R777" s="157"/>
      <c r="S777" s="159"/>
    </row>
    <row r="778" spans="1:19" ht="15" x14ac:dyDescent="0.2">
      <c r="A778" s="262" t="str">
        <f t="shared" si="163"/>
        <v xml:space="preserve"> 140x70x8</v>
      </c>
      <c r="B778" s="157">
        <v>140</v>
      </c>
      <c r="C778" s="158">
        <v>70</v>
      </c>
      <c r="D778" s="259">
        <v>8</v>
      </c>
      <c r="E778" s="158">
        <v>23.86</v>
      </c>
      <c r="F778" s="157">
        <v>3040</v>
      </c>
      <c r="G778" s="159">
        <v>0.39900000000000002</v>
      </c>
      <c r="H778" s="158"/>
      <c r="I778" s="158"/>
      <c r="J778" s="158"/>
      <c r="K778" s="158"/>
      <c r="L778" s="158"/>
      <c r="M778" s="157"/>
      <c r="N778" s="158"/>
      <c r="O778" s="158"/>
      <c r="P778" s="158"/>
      <c r="Q778" s="159"/>
      <c r="R778" s="157"/>
      <c r="S778" s="159"/>
    </row>
    <row r="779" spans="1:19" ht="15" x14ac:dyDescent="0.2">
      <c r="A779" s="260" t="str">
        <f t="shared" si="163"/>
        <v xml:space="preserve"> 140x70x10</v>
      </c>
      <c r="B779" s="182">
        <v>140</v>
      </c>
      <c r="C779" s="183">
        <v>70</v>
      </c>
      <c r="D779" s="261">
        <v>10</v>
      </c>
      <c r="E779" s="183">
        <v>28.97</v>
      </c>
      <c r="F779" s="182">
        <v>3690</v>
      </c>
      <c r="G779" s="252">
        <v>0.39400000000000002</v>
      </c>
      <c r="H779" s="183"/>
      <c r="I779" s="183"/>
      <c r="J779" s="183"/>
      <c r="K779" s="183"/>
      <c r="L779" s="183"/>
      <c r="M779" s="182"/>
      <c r="N779" s="183"/>
      <c r="O779" s="183"/>
      <c r="P779" s="183"/>
      <c r="Q779" s="252"/>
      <c r="R779" s="182"/>
      <c r="S779" s="252"/>
    </row>
    <row r="780" spans="1:19" ht="15" x14ac:dyDescent="0.2">
      <c r="A780" s="263" t="str">
        <f t="shared" si="163"/>
        <v xml:space="preserve"> 140x80x4</v>
      </c>
      <c r="B780" s="149">
        <v>140</v>
      </c>
      <c r="C780" s="150">
        <v>80</v>
      </c>
      <c r="D780" s="264">
        <v>4</v>
      </c>
      <c r="E780" s="150">
        <v>12.56</v>
      </c>
      <c r="F780" s="149">
        <v>1600</v>
      </c>
      <c r="G780" s="154">
        <v>0.41</v>
      </c>
      <c r="H780" s="150"/>
      <c r="I780" s="150"/>
      <c r="J780" s="150"/>
      <c r="K780" s="150"/>
      <c r="L780" s="150"/>
      <c r="M780" s="149"/>
      <c r="N780" s="150"/>
      <c r="O780" s="150"/>
      <c r="P780" s="150"/>
      <c r="Q780" s="154"/>
      <c r="R780" s="149"/>
      <c r="S780" s="154"/>
    </row>
    <row r="781" spans="1:19" ht="15" x14ac:dyDescent="0.2">
      <c r="A781" s="262" t="str">
        <f t="shared" si="163"/>
        <v xml:space="preserve"> 140x80x5</v>
      </c>
      <c r="B781" s="157">
        <v>140</v>
      </c>
      <c r="C781" s="158">
        <v>80</v>
      </c>
      <c r="D781" s="259">
        <v>5</v>
      </c>
      <c r="E781" s="158">
        <v>15.46</v>
      </c>
      <c r="F781" s="157">
        <v>1970</v>
      </c>
      <c r="G781" s="159">
        <v>0.40699999999999997</v>
      </c>
      <c r="H781" s="158"/>
      <c r="I781" s="158"/>
      <c r="J781" s="158"/>
      <c r="K781" s="158"/>
      <c r="L781" s="158"/>
      <c r="M781" s="157"/>
      <c r="N781" s="158"/>
      <c r="O781" s="158"/>
      <c r="P781" s="158"/>
      <c r="Q781" s="159"/>
      <c r="R781" s="157"/>
      <c r="S781" s="159"/>
    </row>
    <row r="782" spans="1:19" ht="15" x14ac:dyDescent="0.2">
      <c r="A782" s="262" t="str">
        <f t="shared" si="163"/>
        <v xml:space="preserve"> 140x80x8</v>
      </c>
      <c r="B782" s="157">
        <v>140</v>
      </c>
      <c r="C782" s="158">
        <v>80</v>
      </c>
      <c r="D782" s="259">
        <v>8</v>
      </c>
      <c r="E782" s="158">
        <v>23.86</v>
      </c>
      <c r="F782" s="157">
        <v>3040</v>
      </c>
      <c r="G782" s="159">
        <v>0.39900000000000002</v>
      </c>
      <c r="H782" s="158"/>
      <c r="I782" s="158"/>
      <c r="J782" s="158"/>
      <c r="K782" s="158"/>
      <c r="L782" s="158"/>
      <c r="M782" s="157"/>
      <c r="N782" s="158"/>
      <c r="O782" s="158"/>
      <c r="P782" s="158"/>
      <c r="Q782" s="159"/>
      <c r="R782" s="157"/>
      <c r="S782" s="159"/>
    </row>
    <row r="783" spans="1:19" ht="15" x14ac:dyDescent="0.2">
      <c r="A783" s="260" t="str">
        <f t="shared" si="163"/>
        <v xml:space="preserve"> 140x80x10</v>
      </c>
      <c r="B783" s="182">
        <v>140</v>
      </c>
      <c r="C783" s="183">
        <v>80</v>
      </c>
      <c r="D783" s="261">
        <v>10</v>
      </c>
      <c r="E783" s="183">
        <v>28.97</v>
      </c>
      <c r="F783" s="182">
        <v>3690</v>
      </c>
      <c r="G783" s="252">
        <v>0.39400000000000002</v>
      </c>
      <c r="H783" s="183"/>
      <c r="I783" s="183"/>
      <c r="J783" s="183"/>
      <c r="K783" s="183"/>
      <c r="L783" s="183"/>
      <c r="M783" s="182"/>
      <c r="N783" s="183"/>
      <c r="O783" s="183"/>
      <c r="P783" s="183"/>
      <c r="Q783" s="252"/>
      <c r="R783" s="182"/>
      <c r="S783" s="252"/>
    </row>
    <row r="784" spans="1:19" ht="15" x14ac:dyDescent="0.2">
      <c r="A784" s="262" t="str">
        <f t="shared" si="163"/>
        <v xml:space="preserve"> 150x100x5</v>
      </c>
      <c r="B784" s="157">
        <v>150</v>
      </c>
      <c r="C784" s="158">
        <v>100</v>
      </c>
      <c r="D784" s="259">
        <v>5</v>
      </c>
      <c r="E784" s="158">
        <v>18.600000000000001</v>
      </c>
      <c r="F784" s="157">
        <v>2370</v>
      </c>
      <c r="G784" s="159">
        <v>0.43</v>
      </c>
      <c r="H784" s="158"/>
      <c r="I784" s="158"/>
      <c r="J784" s="158"/>
      <c r="K784" s="158"/>
      <c r="L784" s="158"/>
      <c r="M784" s="157"/>
      <c r="N784" s="158"/>
      <c r="O784" s="158"/>
      <c r="P784" s="158"/>
      <c r="Q784" s="159"/>
      <c r="R784" s="157"/>
      <c r="S784" s="159"/>
    </row>
    <row r="785" spans="1:19" ht="15" x14ac:dyDescent="0.2">
      <c r="A785" s="262" t="str">
        <f t="shared" si="163"/>
        <v xml:space="preserve"> 150x100x6,3</v>
      </c>
      <c r="B785" s="157">
        <v>150</v>
      </c>
      <c r="C785" s="158">
        <v>100</v>
      </c>
      <c r="D785" s="259">
        <v>6.3</v>
      </c>
      <c r="E785" s="158">
        <v>23.16</v>
      </c>
      <c r="F785" s="157">
        <v>2950</v>
      </c>
      <c r="G785" s="159">
        <v>0.42699999999999999</v>
      </c>
      <c r="H785" s="158"/>
      <c r="I785" s="158"/>
      <c r="J785" s="158"/>
      <c r="K785" s="158"/>
      <c r="L785" s="158"/>
      <c r="M785" s="157"/>
      <c r="N785" s="158"/>
      <c r="O785" s="158"/>
      <c r="P785" s="158"/>
      <c r="Q785" s="159"/>
      <c r="R785" s="157"/>
      <c r="S785" s="159"/>
    </row>
    <row r="786" spans="1:19" ht="15" x14ac:dyDescent="0.2">
      <c r="A786" s="262" t="str">
        <f t="shared" si="163"/>
        <v xml:space="preserve"> 150x100x8</v>
      </c>
      <c r="B786" s="157">
        <v>150</v>
      </c>
      <c r="C786" s="158">
        <v>100</v>
      </c>
      <c r="D786" s="259">
        <v>8</v>
      </c>
      <c r="E786" s="158">
        <v>28.89</v>
      </c>
      <c r="F786" s="157">
        <v>3680</v>
      </c>
      <c r="G786" s="159">
        <v>0.41899999999999998</v>
      </c>
      <c r="H786" s="158"/>
      <c r="I786" s="158"/>
      <c r="J786" s="158"/>
      <c r="K786" s="158"/>
      <c r="L786" s="158"/>
      <c r="M786" s="157"/>
      <c r="N786" s="158"/>
      <c r="O786" s="158"/>
      <c r="P786" s="158"/>
      <c r="Q786" s="159"/>
      <c r="R786" s="157"/>
      <c r="S786" s="159"/>
    </row>
    <row r="787" spans="1:19" ht="15" x14ac:dyDescent="0.2">
      <c r="A787" s="262" t="str">
        <f t="shared" si="163"/>
        <v xml:space="preserve"> 150x100x10</v>
      </c>
      <c r="B787" s="157">
        <v>150</v>
      </c>
      <c r="C787" s="158">
        <v>100</v>
      </c>
      <c r="D787" s="259">
        <v>10</v>
      </c>
      <c r="E787" s="158">
        <v>35.25</v>
      </c>
      <c r="F787" s="157">
        <v>4490</v>
      </c>
      <c r="G787" s="159">
        <v>0.41399999999999998</v>
      </c>
      <c r="H787" s="158"/>
      <c r="I787" s="158"/>
      <c r="J787" s="158"/>
      <c r="K787" s="158"/>
      <c r="L787" s="158"/>
      <c r="M787" s="157"/>
      <c r="N787" s="158"/>
      <c r="O787" s="158"/>
      <c r="P787" s="158"/>
      <c r="Q787" s="159"/>
      <c r="R787" s="157"/>
      <c r="S787" s="159"/>
    </row>
    <row r="788" spans="1:19" ht="15" x14ac:dyDescent="0.2">
      <c r="A788" s="262" t="str">
        <f t="shared" si="163"/>
        <v xml:space="preserve"> 150x100x12,5</v>
      </c>
      <c r="B788" s="157">
        <v>150</v>
      </c>
      <c r="C788" s="158">
        <v>100</v>
      </c>
      <c r="D788" s="259">
        <v>12.5</v>
      </c>
      <c r="E788" s="158">
        <v>42.86</v>
      </c>
      <c r="F788" s="157">
        <v>5460</v>
      </c>
      <c r="G788" s="159"/>
      <c r="H788" s="158"/>
      <c r="I788" s="158"/>
      <c r="J788" s="158"/>
      <c r="K788" s="158"/>
      <c r="L788" s="158"/>
      <c r="M788" s="157"/>
      <c r="N788" s="158"/>
      <c r="O788" s="158"/>
      <c r="P788" s="158"/>
      <c r="Q788" s="159"/>
      <c r="R788" s="157"/>
      <c r="S788" s="159"/>
    </row>
    <row r="789" spans="1:19" ht="15" x14ac:dyDescent="0.2">
      <c r="A789" s="263" t="str">
        <f t="shared" si="163"/>
        <v xml:space="preserve"> 160x80x5</v>
      </c>
      <c r="B789" s="149">
        <v>160</v>
      </c>
      <c r="C789" s="150">
        <v>80</v>
      </c>
      <c r="D789" s="264">
        <v>5</v>
      </c>
      <c r="E789" s="150">
        <v>17.82</v>
      </c>
      <c r="F789" s="149"/>
      <c r="G789" s="154"/>
      <c r="H789" s="150"/>
      <c r="I789" s="150"/>
      <c r="J789" s="150"/>
      <c r="K789" s="150"/>
      <c r="L789" s="150"/>
      <c r="M789" s="149"/>
      <c r="N789" s="150"/>
      <c r="O789" s="150"/>
      <c r="P789" s="150"/>
      <c r="Q789" s="154"/>
      <c r="R789" s="149"/>
      <c r="S789" s="154"/>
    </row>
    <row r="790" spans="1:19" ht="15" x14ac:dyDescent="0.2">
      <c r="A790" s="262" t="str">
        <f t="shared" si="163"/>
        <v xml:space="preserve"> 160x80x6,3</v>
      </c>
      <c r="B790" s="157">
        <v>160</v>
      </c>
      <c r="C790" s="158">
        <v>80</v>
      </c>
      <c r="D790" s="259">
        <v>6.3</v>
      </c>
      <c r="E790" s="158">
        <v>22.14</v>
      </c>
      <c r="F790" s="157"/>
      <c r="G790" s="159"/>
      <c r="H790" s="158"/>
      <c r="I790" s="158"/>
      <c r="J790" s="158"/>
      <c r="K790" s="158"/>
      <c r="L790" s="158"/>
      <c r="M790" s="157"/>
      <c r="N790" s="158"/>
      <c r="O790" s="158"/>
      <c r="P790" s="158"/>
      <c r="Q790" s="159"/>
      <c r="R790" s="157"/>
      <c r="S790" s="159"/>
    </row>
    <row r="791" spans="1:19" ht="15" x14ac:dyDescent="0.2">
      <c r="A791" s="262" t="str">
        <f t="shared" si="163"/>
        <v xml:space="preserve"> 160x80x8</v>
      </c>
      <c r="B791" s="157">
        <v>160</v>
      </c>
      <c r="C791" s="158">
        <v>80</v>
      </c>
      <c r="D791" s="259">
        <v>8</v>
      </c>
      <c r="E791" s="158">
        <v>27.63</v>
      </c>
      <c r="F791" s="157"/>
      <c r="G791" s="159"/>
      <c r="H791" s="158"/>
      <c r="I791" s="158"/>
      <c r="J791" s="158"/>
      <c r="K791" s="158"/>
      <c r="L791" s="158"/>
      <c r="M791" s="157"/>
      <c r="N791" s="158"/>
      <c r="O791" s="158"/>
      <c r="P791" s="158"/>
      <c r="Q791" s="159"/>
      <c r="R791" s="157"/>
      <c r="S791" s="159"/>
    </row>
    <row r="792" spans="1:19" ht="15" x14ac:dyDescent="0.2">
      <c r="A792" s="262" t="str">
        <f t="shared" si="163"/>
        <v xml:space="preserve"> 160x80x10</v>
      </c>
      <c r="B792" s="157">
        <v>160</v>
      </c>
      <c r="C792" s="158">
        <v>80</v>
      </c>
      <c r="D792" s="259">
        <v>10</v>
      </c>
      <c r="E792" s="158">
        <v>33.68</v>
      </c>
      <c r="F792" s="157"/>
      <c r="G792" s="159"/>
      <c r="H792" s="158"/>
      <c r="I792" s="158"/>
      <c r="J792" s="158"/>
      <c r="K792" s="158"/>
      <c r="L792" s="158"/>
      <c r="M792" s="157"/>
      <c r="N792" s="158"/>
      <c r="O792" s="158"/>
      <c r="P792" s="158"/>
      <c r="Q792" s="159"/>
      <c r="R792" s="157"/>
      <c r="S792" s="159"/>
    </row>
    <row r="793" spans="1:19" ht="15" x14ac:dyDescent="0.2">
      <c r="A793" s="260" t="str">
        <f t="shared" si="163"/>
        <v xml:space="preserve"> 160x80x12,5</v>
      </c>
      <c r="B793" s="182">
        <v>160</v>
      </c>
      <c r="C793" s="183">
        <v>80</v>
      </c>
      <c r="D793" s="261">
        <v>12.5</v>
      </c>
      <c r="E793" s="183">
        <v>40.9</v>
      </c>
      <c r="F793" s="182"/>
      <c r="G793" s="252"/>
      <c r="H793" s="183"/>
      <c r="I793" s="183"/>
      <c r="J793" s="183"/>
      <c r="K793" s="183"/>
      <c r="L793" s="183"/>
      <c r="M793" s="182"/>
      <c r="N793" s="183"/>
      <c r="O793" s="183"/>
      <c r="P793" s="183"/>
      <c r="Q793" s="252"/>
      <c r="R793" s="182"/>
      <c r="S793" s="252"/>
    </row>
    <row r="794" spans="1:19" ht="15" x14ac:dyDescent="0.2">
      <c r="A794" s="262" t="str">
        <f t="shared" si="163"/>
        <v xml:space="preserve"> 160x90x8</v>
      </c>
      <c r="B794" s="157">
        <v>160</v>
      </c>
      <c r="C794" s="158">
        <v>90</v>
      </c>
      <c r="D794" s="259">
        <v>8</v>
      </c>
      <c r="E794" s="158">
        <v>28.89</v>
      </c>
      <c r="F794" s="157"/>
      <c r="G794" s="159"/>
      <c r="H794" s="158"/>
      <c r="I794" s="158"/>
      <c r="J794" s="158"/>
      <c r="K794" s="158"/>
      <c r="L794" s="158"/>
      <c r="M794" s="157"/>
      <c r="N794" s="158"/>
      <c r="O794" s="158"/>
      <c r="P794" s="158"/>
      <c r="Q794" s="159"/>
      <c r="R794" s="157"/>
      <c r="S794" s="159"/>
    </row>
    <row r="795" spans="1:19" ht="15" x14ac:dyDescent="0.2">
      <c r="A795" s="262" t="str">
        <f t="shared" si="163"/>
        <v xml:space="preserve"> 160x90x10</v>
      </c>
      <c r="B795" s="157">
        <v>160</v>
      </c>
      <c r="C795" s="158">
        <v>90</v>
      </c>
      <c r="D795" s="259">
        <v>10</v>
      </c>
      <c r="E795" s="158">
        <v>35.25</v>
      </c>
      <c r="F795" s="157"/>
      <c r="G795" s="159"/>
      <c r="H795" s="158"/>
      <c r="I795" s="158"/>
      <c r="J795" s="158"/>
      <c r="K795" s="158"/>
      <c r="L795" s="158"/>
      <c r="M795" s="157"/>
      <c r="N795" s="158"/>
      <c r="O795" s="158"/>
      <c r="P795" s="158"/>
      <c r="Q795" s="159"/>
      <c r="R795" s="157"/>
      <c r="S795" s="159"/>
    </row>
    <row r="796" spans="1:19" ht="15" x14ac:dyDescent="0.2">
      <c r="A796" s="263" t="str">
        <f t="shared" si="163"/>
        <v xml:space="preserve"> 180x100x5</v>
      </c>
      <c r="B796" s="149">
        <v>180</v>
      </c>
      <c r="C796" s="150">
        <v>100</v>
      </c>
      <c r="D796" s="264">
        <v>5</v>
      </c>
      <c r="E796" s="150">
        <v>20.96</v>
      </c>
      <c r="F796" s="149"/>
      <c r="G796" s="154"/>
      <c r="H796" s="150"/>
      <c r="I796" s="150"/>
      <c r="J796" s="150"/>
      <c r="K796" s="150"/>
      <c r="L796" s="150"/>
      <c r="M796" s="149"/>
      <c r="N796" s="150"/>
      <c r="O796" s="150"/>
      <c r="P796" s="150"/>
      <c r="Q796" s="154"/>
      <c r="R796" s="149"/>
      <c r="S796" s="154"/>
    </row>
    <row r="797" spans="1:19" ht="15" x14ac:dyDescent="0.2">
      <c r="A797" s="262" t="str">
        <f t="shared" si="163"/>
        <v xml:space="preserve"> 180x100x6,3</v>
      </c>
      <c r="B797" s="157">
        <v>180</v>
      </c>
      <c r="C797" s="158">
        <v>100</v>
      </c>
      <c r="D797" s="259">
        <v>6.3</v>
      </c>
      <c r="E797" s="158">
        <v>26.14</v>
      </c>
      <c r="F797" s="157"/>
      <c r="G797" s="159"/>
      <c r="H797" s="158"/>
      <c r="I797" s="158"/>
      <c r="J797" s="158"/>
      <c r="K797" s="158"/>
      <c r="L797" s="158"/>
      <c r="M797" s="157"/>
      <c r="N797" s="158"/>
      <c r="O797" s="158"/>
      <c r="P797" s="158"/>
      <c r="Q797" s="159"/>
      <c r="R797" s="157"/>
      <c r="S797" s="159"/>
    </row>
    <row r="798" spans="1:19" ht="15" x14ac:dyDescent="0.2">
      <c r="A798" s="262" t="str">
        <f t="shared" si="163"/>
        <v xml:space="preserve"> 180x100x8</v>
      </c>
      <c r="B798" s="157">
        <v>180</v>
      </c>
      <c r="C798" s="158">
        <v>100</v>
      </c>
      <c r="D798" s="259">
        <v>8</v>
      </c>
      <c r="E798" s="158">
        <v>32.659999999999997</v>
      </c>
      <c r="F798" s="157"/>
      <c r="G798" s="159"/>
      <c r="H798" s="158"/>
      <c r="I798" s="158"/>
      <c r="J798" s="158"/>
      <c r="K798" s="158"/>
      <c r="L798" s="158"/>
      <c r="M798" s="157"/>
      <c r="N798" s="158"/>
      <c r="O798" s="158"/>
      <c r="P798" s="158"/>
      <c r="Q798" s="159"/>
      <c r="R798" s="157"/>
      <c r="S798" s="159"/>
    </row>
    <row r="799" spans="1:19" ht="15" x14ac:dyDescent="0.2">
      <c r="A799" s="262" t="str">
        <f t="shared" si="163"/>
        <v xml:space="preserve"> 180x100x10</v>
      </c>
      <c r="B799" s="157">
        <v>180</v>
      </c>
      <c r="C799" s="158">
        <v>100</v>
      </c>
      <c r="D799" s="259">
        <v>10</v>
      </c>
      <c r="E799" s="158">
        <v>39.96</v>
      </c>
      <c r="F799" s="157"/>
      <c r="G799" s="159"/>
      <c r="H799" s="158"/>
      <c r="I799" s="158"/>
      <c r="J799" s="158"/>
      <c r="K799" s="158"/>
      <c r="L799" s="158"/>
      <c r="M799" s="157"/>
      <c r="N799" s="158"/>
      <c r="O799" s="158"/>
      <c r="P799" s="158"/>
      <c r="Q799" s="159"/>
      <c r="R799" s="157"/>
      <c r="S799" s="159"/>
    </row>
    <row r="800" spans="1:19" ht="15" x14ac:dyDescent="0.2">
      <c r="A800" s="260" t="str">
        <f t="shared" si="163"/>
        <v xml:space="preserve"> 180x100x12,5</v>
      </c>
      <c r="B800" s="182">
        <v>180</v>
      </c>
      <c r="C800" s="183">
        <v>100</v>
      </c>
      <c r="D800" s="261">
        <v>12.5</v>
      </c>
      <c r="E800" s="183">
        <v>48.75</v>
      </c>
      <c r="F800" s="182"/>
      <c r="G800" s="252"/>
      <c r="H800" s="183"/>
      <c r="I800" s="183"/>
      <c r="J800" s="183"/>
      <c r="K800" s="183"/>
      <c r="L800" s="183"/>
      <c r="M800" s="182"/>
      <c r="N800" s="183"/>
      <c r="O800" s="183"/>
      <c r="P800" s="183"/>
      <c r="Q800" s="252"/>
      <c r="R800" s="182"/>
      <c r="S800" s="252"/>
    </row>
    <row r="801" spans="1:19" ht="15" x14ac:dyDescent="0.2">
      <c r="A801" s="262" t="str">
        <f t="shared" si="163"/>
        <v xml:space="preserve"> 200x100x6,3</v>
      </c>
      <c r="B801" s="157">
        <v>200</v>
      </c>
      <c r="C801" s="158">
        <v>100</v>
      </c>
      <c r="D801" s="259">
        <v>6.3</v>
      </c>
      <c r="E801" s="158">
        <v>28.1</v>
      </c>
      <c r="F801" s="157"/>
      <c r="G801" s="159"/>
      <c r="H801" s="158"/>
      <c r="I801" s="158"/>
      <c r="J801" s="158"/>
      <c r="K801" s="158"/>
      <c r="L801" s="158"/>
      <c r="M801" s="157"/>
      <c r="N801" s="158"/>
      <c r="O801" s="158"/>
      <c r="P801" s="158"/>
      <c r="Q801" s="159"/>
      <c r="R801" s="157"/>
      <c r="S801" s="159"/>
    </row>
    <row r="802" spans="1:19" ht="15" x14ac:dyDescent="0.2">
      <c r="A802" s="262" t="str">
        <f t="shared" si="163"/>
        <v xml:space="preserve"> 200x100x8</v>
      </c>
      <c r="B802" s="157">
        <v>200</v>
      </c>
      <c r="C802" s="158">
        <v>100</v>
      </c>
      <c r="D802" s="259">
        <v>8</v>
      </c>
      <c r="E802" s="158">
        <v>35.17</v>
      </c>
      <c r="F802" s="157"/>
      <c r="G802" s="159"/>
      <c r="H802" s="158"/>
      <c r="I802" s="158"/>
      <c r="J802" s="158"/>
      <c r="K802" s="158"/>
      <c r="L802" s="158"/>
      <c r="M802" s="157"/>
      <c r="N802" s="158"/>
      <c r="O802" s="158"/>
      <c r="P802" s="158"/>
      <c r="Q802" s="159"/>
      <c r="R802" s="157"/>
      <c r="S802" s="159"/>
    </row>
    <row r="803" spans="1:19" ht="15" x14ac:dyDescent="0.2">
      <c r="A803" s="262" t="str">
        <f t="shared" si="163"/>
        <v xml:space="preserve"> 200x100x10</v>
      </c>
      <c r="B803" s="157">
        <v>200</v>
      </c>
      <c r="C803" s="158">
        <v>100</v>
      </c>
      <c r="D803" s="259">
        <v>10</v>
      </c>
      <c r="E803" s="158">
        <v>43.1</v>
      </c>
      <c r="F803" s="157"/>
      <c r="G803" s="159"/>
      <c r="H803" s="158"/>
      <c r="I803" s="158"/>
      <c r="J803" s="158"/>
      <c r="K803" s="158"/>
      <c r="L803" s="158"/>
      <c r="M803" s="157"/>
      <c r="N803" s="158"/>
      <c r="O803" s="158"/>
      <c r="P803" s="158"/>
      <c r="Q803" s="159"/>
      <c r="R803" s="157"/>
      <c r="S803" s="159"/>
    </row>
    <row r="804" spans="1:19" ht="15" x14ac:dyDescent="0.2">
      <c r="A804" s="262" t="str">
        <f t="shared" si="163"/>
        <v xml:space="preserve"> 200x100x12,5</v>
      </c>
      <c r="B804" s="157">
        <v>200</v>
      </c>
      <c r="C804" s="158">
        <v>100</v>
      </c>
      <c r="D804" s="259">
        <v>12.5</v>
      </c>
      <c r="E804" s="158">
        <v>52.67</v>
      </c>
      <c r="F804" s="157"/>
      <c r="G804" s="159"/>
      <c r="H804" s="158"/>
      <c r="I804" s="158"/>
      <c r="J804" s="158"/>
      <c r="K804" s="158"/>
      <c r="L804" s="158"/>
      <c r="M804" s="157"/>
      <c r="N804" s="158"/>
      <c r="O804" s="158"/>
      <c r="P804" s="158"/>
      <c r="Q804" s="159"/>
      <c r="R804" s="157"/>
      <c r="S804" s="159"/>
    </row>
    <row r="805" spans="1:19" ht="15" x14ac:dyDescent="0.2">
      <c r="A805" s="262" t="str">
        <f t="shared" si="163"/>
        <v xml:space="preserve"> 200x100x16</v>
      </c>
      <c r="B805" s="157">
        <v>200</v>
      </c>
      <c r="C805" s="158">
        <v>100</v>
      </c>
      <c r="D805" s="259">
        <v>16</v>
      </c>
      <c r="E805" s="158">
        <v>65.16</v>
      </c>
      <c r="F805" s="157"/>
      <c r="G805" s="159"/>
      <c r="H805" s="158"/>
      <c r="I805" s="158"/>
      <c r="J805" s="158"/>
      <c r="K805" s="158"/>
      <c r="L805" s="158"/>
      <c r="M805" s="157"/>
      <c r="N805" s="158"/>
      <c r="O805" s="158"/>
      <c r="P805" s="158"/>
      <c r="Q805" s="159"/>
      <c r="R805" s="157"/>
      <c r="S805" s="159"/>
    </row>
    <row r="806" spans="1:19" ht="15" x14ac:dyDescent="0.2">
      <c r="A806" s="263" t="str">
        <f t="shared" si="163"/>
        <v xml:space="preserve"> 200x120x6,3</v>
      </c>
      <c r="B806" s="149">
        <v>200</v>
      </c>
      <c r="C806" s="150">
        <v>120</v>
      </c>
      <c r="D806" s="264">
        <v>6.3</v>
      </c>
      <c r="E806" s="150">
        <v>30.07</v>
      </c>
      <c r="F806" s="149"/>
      <c r="G806" s="154"/>
      <c r="H806" s="150"/>
      <c r="I806" s="150"/>
      <c r="J806" s="150"/>
      <c r="K806" s="150"/>
      <c r="L806" s="150"/>
      <c r="M806" s="149"/>
      <c r="N806" s="150"/>
      <c r="O806" s="150"/>
      <c r="P806" s="150"/>
      <c r="Q806" s="154"/>
      <c r="R806" s="149"/>
      <c r="S806" s="154"/>
    </row>
    <row r="807" spans="1:19" ht="15" x14ac:dyDescent="0.2">
      <c r="A807" s="262" t="str">
        <f t="shared" si="163"/>
        <v xml:space="preserve"> 200x120x8</v>
      </c>
      <c r="B807" s="157">
        <v>200</v>
      </c>
      <c r="C807" s="158">
        <v>120</v>
      </c>
      <c r="D807" s="259">
        <v>8</v>
      </c>
      <c r="E807" s="158">
        <v>37.68</v>
      </c>
      <c r="F807" s="157"/>
      <c r="G807" s="159"/>
      <c r="H807" s="158"/>
      <c r="I807" s="158"/>
      <c r="J807" s="158"/>
      <c r="K807" s="158"/>
      <c r="L807" s="158"/>
      <c r="M807" s="157"/>
      <c r="N807" s="158"/>
      <c r="O807" s="158"/>
      <c r="P807" s="158"/>
      <c r="Q807" s="159"/>
      <c r="R807" s="157"/>
      <c r="S807" s="159"/>
    </row>
    <row r="808" spans="1:19" ht="15" x14ac:dyDescent="0.2">
      <c r="A808" s="260" t="str">
        <f t="shared" si="163"/>
        <v xml:space="preserve"> 200x120x10</v>
      </c>
      <c r="B808" s="182">
        <v>200</v>
      </c>
      <c r="C808" s="183">
        <v>120</v>
      </c>
      <c r="D808" s="261">
        <v>10</v>
      </c>
      <c r="E808" s="183">
        <v>46.24</v>
      </c>
      <c r="F808" s="182"/>
      <c r="G808" s="252"/>
      <c r="H808" s="183"/>
      <c r="I808" s="183"/>
      <c r="J808" s="183"/>
      <c r="K808" s="183"/>
      <c r="L808" s="183"/>
      <c r="M808" s="182"/>
      <c r="N808" s="183"/>
      <c r="O808" s="183"/>
      <c r="P808" s="183"/>
      <c r="Q808" s="252"/>
      <c r="R808" s="182"/>
      <c r="S808" s="252"/>
    </row>
    <row r="809" spans="1:19" ht="15" x14ac:dyDescent="0.2">
      <c r="A809" s="262" t="str">
        <f t="shared" si="163"/>
        <v xml:space="preserve"> 220x120x6,3</v>
      </c>
      <c r="B809" s="157">
        <v>220</v>
      </c>
      <c r="C809" s="158">
        <v>120</v>
      </c>
      <c r="D809" s="259">
        <v>6.3</v>
      </c>
      <c r="E809" s="158">
        <v>32.03</v>
      </c>
      <c r="F809" s="157"/>
      <c r="G809" s="159"/>
      <c r="H809" s="158"/>
      <c r="I809" s="158"/>
      <c r="J809" s="158"/>
      <c r="K809" s="158"/>
      <c r="L809" s="158"/>
      <c r="M809" s="157"/>
      <c r="N809" s="158"/>
      <c r="O809" s="158"/>
      <c r="P809" s="158"/>
      <c r="Q809" s="159"/>
      <c r="R809" s="157"/>
      <c r="S809" s="159"/>
    </row>
    <row r="810" spans="1:19" ht="15" x14ac:dyDescent="0.2">
      <c r="A810" s="262" t="str">
        <f t="shared" si="163"/>
        <v xml:space="preserve"> 220x120x8</v>
      </c>
      <c r="B810" s="157">
        <v>220</v>
      </c>
      <c r="C810" s="158">
        <v>120</v>
      </c>
      <c r="D810" s="259">
        <v>8</v>
      </c>
      <c r="E810" s="158">
        <v>40.19</v>
      </c>
      <c r="F810" s="157"/>
      <c r="G810" s="159"/>
      <c r="H810" s="158"/>
      <c r="I810" s="158"/>
      <c r="J810" s="158"/>
      <c r="K810" s="158"/>
      <c r="L810" s="158"/>
      <c r="M810" s="157"/>
      <c r="N810" s="158"/>
      <c r="O810" s="158"/>
      <c r="P810" s="158"/>
      <c r="Q810" s="159"/>
      <c r="R810" s="157"/>
      <c r="S810" s="159"/>
    </row>
    <row r="811" spans="1:19" ht="15" x14ac:dyDescent="0.2">
      <c r="A811" s="262" t="str">
        <f t="shared" si="163"/>
        <v xml:space="preserve"> 220x120x10</v>
      </c>
      <c r="B811" s="157">
        <v>220</v>
      </c>
      <c r="C811" s="158">
        <v>120</v>
      </c>
      <c r="D811" s="259">
        <v>10</v>
      </c>
      <c r="E811" s="158">
        <v>49.38</v>
      </c>
      <c r="F811" s="157"/>
      <c r="G811" s="159"/>
      <c r="H811" s="158"/>
      <c r="I811" s="158"/>
      <c r="J811" s="158"/>
      <c r="K811" s="158"/>
      <c r="L811" s="158"/>
      <c r="M811" s="157"/>
      <c r="N811" s="158"/>
      <c r="O811" s="158"/>
      <c r="P811" s="158"/>
      <c r="Q811" s="159"/>
      <c r="R811" s="157"/>
      <c r="S811" s="159"/>
    </row>
    <row r="812" spans="1:19" ht="15" x14ac:dyDescent="0.2">
      <c r="A812" s="262" t="str">
        <f t="shared" si="163"/>
        <v xml:space="preserve"> 220x120x12,5</v>
      </c>
      <c r="B812" s="157">
        <v>220</v>
      </c>
      <c r="C812" s="158">
        <v>120</v>
      </c>
      <c r="D812" s="259">
        <v>12.5</v>
      </c>
      <c r="E812" s="158">
        <v>60.52</v>
      </c>
      <c r="F812" s="157"/>
      <c r="G812" s="159"/>
      <c r="H812" s="158"/>
      <c r="I812" s="158"/>
      <c r="J812" s="158"/>
      <c r="K812" s="158"/>
      <c r="L812" s="158"/>
      <c r="M812" s="157"/>
      <c r="N812" s="158"/>
      <c r="O812" s="158"/>
      <c r="P812" s="158"/>
      <c r="Q812" s="159"/>
      <c r="R812" s="157"/>
      <c r="S812" s="159"/>
    </row>
    <row r="813" spans="1:19" ht="15" x14ac:dyDescent="0.2">
      <c r="A813" s="262" t="str">
        <f t="shared" si="163"/>
        <v xml:space="preserve"> 220x120x16</v>
      </c>
      <c r="B813" s="157">
        <v>220</v>
      </c>
      <c r="C813" s="158">
        <v>120</v>
      </c>
      <c r="D813" s="259">
        <v>16</v>
      </c>
      <c r="E813" s="158">
        <v>75.2</v>
      </c>
      <c r="F813" s="157"/>
      <c r="G813" s="159"/>
      <c r="H813" s="158"/>
      <c r="I813" s="158"/>
      <c r="J813" s="158"/>
      <c r="K813" s="158"/>
      <c r="L813" s="158"/>
      <c r="M813" s="157"/>
      <c r="N813" s="158"/>
      <c r="O813" s="158"/>
      <c r="P813" s="158"/>
      <c r="Q813" s="159"/>
      <c r="R813" s="157"/>
      <c r="S813" s="159"/>
    </row>
    <row r="814" spans="1:19" ht="15" x14ac:dyDescent="0.2">
      <c r="A814" s="263" t="str">
        <f t="shared" si="163"/>
        <v xml:space="preserve"> 250x150x6,3</v>
      </c>
      <c r="B814" s="149">
        <v>250</v>
      </c>
      <c r="C814" s="150">
        <v>150</v>
      </c>
      <c r="D814" s="264">
        <v>6.3</v>
      </c>
      <c r="E814" s="150">
        <v>37.99</v>
      </c>
      <c r="F814" s="149"/>
      <c r="G814" s="154"/>
      <c r="H814" s="150"/>
      <c r="I814" s="150"/>
      <c r="J814" s="150"/>
      <c r="K814" s="150"/>
      <c r="L814" s="150"/>
      <c r="M814" s="149"/>
      <c r="N814" s="150"/>
      <c r="O814" s="150"/>
      <c r="P814" s="150"/>
      <c r="Q814" s="154"/>
      <c r="R814" s="149"/>
      <c r="S814" s="154"/>
    </row>
    <row r="815" spans="1:19" ht="15" x14ac:dyDescent="0.2">
      <c r="A815" s="262" t="str">
        <f t="shared" si="163"/>
        <v xml:space="preserve"> 250x150x8</v>
      </c>
      <c r="B815" s="157">
        <v>250</v>
      </c>
      <c r="C815" s="158">
        <v>150</v>
      </c>
      <c r="D815" s="259">
        <v>8</v>
      </c>
      <c r="E815" s="158">
        <v>47.73</v>
      </c>
      <c r="F815" s="157"/>
      <c r="G815" s="159"/>
      <c r="H815" s="158"/>
      <c r="I815" s="158"/>
      <c r="J815" s="158"/>
      <c r="K815" s="158"/>
      <c r="L815" s="158"/>
      <c r="M815" s="157"/>
      <c r="N815" s="158"/>
      <c r="O815" s="158"/>
      <c r="P815" s="158"/>
      <c r="Q815" s="159"/>
      <c r="R815" s="157"/>
      <c r="S815" s="159"/>
    </row>
    <row r="816" spans="1:19" ht="15" x14ac:dyDescent="0.2">
      <c r="A816" s="262" t="str">
        <f t="shared" si="163"/>
        <v xml:space="preserve"> 250x150x10</v>
      </c>
      <c r="B816" s="157">
        <v>250</v>
      </c>
      <c r="C816" s="158">
        <v>150</v>
      </c>
      <c r="D816" s="259">
        <v>10</v>
      </c>
      <c r="E816" s="158">
        <v>58.8</v>
      </c>
      <c r="F816" s="157"/>
      <c r="G816" s="159"/>
      <c r="H816" s="158"/>
      <c r="I816" s="158"/>
      <c r="J816" s="158"/>
      <c r="K816" s="158"/>
      <c r="L816" s="158"/>
      <c r="M816" s="157"/>
      <c r="N816" s="158"/>
      <c r="O816" s="158"/>
      <c r="P816" s="158"/>
      <c r="Q816" s="159"/>
      <c r="R816" s="157"/>
      <c r="S816" s="159"/>
    </row>
    <row r="817" spans="1:19" ht="15" x14ac:dyDescent="0.2">
      <c r="A817" s="262" t="str">
        <f t="shared" si="163"/>
        <v xml:space="preserve"> 250x150x12,5</v>
      </c>
      <c r="B817" s="157">
        <v>250</v>
      </c>
      <c r="C817" s="158">
        <v>150</v>
      </c>
      <c r="D817" s="259">
        <v>12.5</v>
      </c>
      <c r="E817" s="158">
        <v>72.3</v>
      </c>
      <c r="F817" s="157"/>
      <c r="G817" s="159"/>
      <c r="H817" s="158"/>
      <c r="I817" s="158"/>
      <c r="J817" s="158"/>
      <c r="K817" s="158"/>
      <c r="L817" s="158"/>
      <c r="M817" s="157"/>
      <c r="N817" s="158"/>
      <c r="O817" s="158"/>
      <c r="P817" s="158"/>
      <c r="Q817" s="159"/>
      <c r="R817" s="157"/>
      <c r="S817" s="159"/>
    </row>
    <row r="818" spans="1:19" ht="15" x14ac:dyDescent="0.2">
      <c r="A818" s="260" t="str">
        <f t="shared" si="163"/>
        <v xml:space="preserve"> 250x150x16</v>
      </c>
      <c r="B818" s="182">
        <v>250</v>
      </c>
      <c r="C818" s="183">
        <v>150</v>
      </c>
      <c r="D818" s="261">
        <v>16</v>
      </c>
      <c r="E818" s="183">
        <v>90.28</v>
      </c>
      <c r="F818" s="182"/>
      <c r="G818" s="252"/>
      <c r="H818" s="183"/>
      <c r="I818" s="183"/>
      <c r="J818" s="183"/>
      <c r="K818" s="183"/>
      <c r="L818" s="183"/>
      <c r="M818" s="182"/>
      <c r="N818" s="183"/>
      <c r="O818" s="183"/>
      <c r="P818" s="183"/>
      <c r="Q818" s="252"/>
      <c r="R818" s="182"/>
      <c r="S818" s="252"/>
    </row>
    <row r="819" spans="1:19" ht="15" x14ac:dyDescent="0.2">
      <c r="A819" s="262" t="str">
        <f t="shared" si="163"/>
        <v xml:space="preserve"> 260x140x6,3</v>
      </c>
      <c r="B819" s="157">
        <v>260</v>
      </c>
      <c r="C819" s="158">
        <v>140</v>
      </c>
      <c r="D819" s="259">
        <v>6.3</v>
      </c>
      <c r="E819" s="158">
        <v>37.99</v>
      </c>
      <c r="F819" s="157"/>
      <c r="G819" s="159"/>
      <c r="H819" s="158"/>
      <c r="I819" s="158"/>
      <c r="J819" s="158"/>
      <c r="K819" s="158"/>
      <c r="L819" s="158"/>
      <c r="M819" s="157"/>
      <c r="N819" s="158"/>
      <c r="O819" s="158"/>
      <c r="P819" s="158"/>
      <c r="Q819" s="159"/>
      <c r="R819" s="157"/>
      <c r="S819" s="159"/>
    </row>
    <row r="820" spans="1:19" ht="15" x14ac:dyDescent="0.2">
      <c r="A820" s="262" t="str">
        <f t="shared" si="163"/>
        <v xml:space="preserve"> 260x140x8</v>
      </c>
      <c r="B820" s="157">
        <v>260</v>
      </c>
      <c r="C820" s="158">
        <v>140</v>
      </c>
      <c r="D820" s="259">
        <v>8</v>
      </c>
      <c r="E820" s="158">
        <v>47.73</v>
      </c>
      <c r="F820" s="157"/>
      <c r="G820" s="159"/>
      <c r="H820" s="158"/>
      <c r="I820" s="158"/>
      <c r="J820" s="158"/>
      <c r="K820" s="158"/>
      <c r="L820" s="158"/>
      <c r="M820" s="157"/>
      <c r="N820" s="158"/>
      <c r="O820" s="158"/>
      <c r="P820" s="158"/>
      <c r="Q820" s="159"/>
      <c r="R820" s="157"/>
      <c r="S820" s="159"/>
    </row>
    <row r="821" spans="1:19" ht="15" x14ac:dyDescent="0.2">
      <c r="A821" s="262" t="str">
        <f t="shared" si="163"/>
        <v xml:space="preserve"> 260x140x10</v>
      </c>
      <c r="B821" s="157">
        <v>260</v>
      </c>
      <c r="C821" s="158">
        <v>140</v>
      </c>
      <c r="D821" s="259">
        <v>10</v>
      </c>
      <c r="E821" s="158">
        <v>58.8</v>
      </c>
      <c r="F821" s="157"/>
      <c r="G821" s="159"/>
      <c r="H821" s="158"/>
      <c r="I821" s="158"/>
      <c r="J821" s="158"/>
      <c r="K821" s="158"/>
      <c r="L821" s="158"/>
      <c r="M821" s="157"/>
      <c r="N821" s="158"/>
      <c r="O821" s="158"/>
      <c r="P821" s="158"/>
      <c r="Q821" s="159"/>
      <c r="R821" s="157"/>
      <c r="S821" s="159"/>
    </row>
    <row r="822" spans="1:19" ht="15" x14ac:dyDescent="0.2">
      <c r="A822" s="262" t="str">
        <f t="shared" si="163"/>
        <v xml:space="preserve"> 260x140x12,5</v>
      </c>
      <c r="B822" s="157">
        <v>260</v>
      </c>
      <c r="C822" s="158">
        <v>140</v>
      </c>
      <c r="D822" s="259">
        <v>12.5</v>
      </c>
      <c r="E822" s="158">
        <v>72.3</v>
      </c>
      <c r="F822" s="157"/>
      <c r="G822" s="159"/>
      <c r="H822" s="158"/>
      <c r="I822" s="158"/>
      <c r="J822" s="158"/>
      <c r="K822" s="158"/>
      <c r="L822" s="158"/>
      <c r="M822" s="157"/>
      <c r="N822" s="158"/>
      <c r="O822" s="158"/>
      <c r="P822" s="158"/>
      <c r="Q822" s="159"/>
      <c r="R822" s="157"/>
      <c r="S822" s="159"/>
    </row>
    <row r="823" spans="1:19" ht="15" x14ac:dyDescent="0.2">
      <c r="A823" s="263" t="str">
        <f t="shared" si="163"/>
        <v xml:space="preserve"> 260x180x6,3</v>
      </c>
      <c r="B823" s="149">
        <v>260</v>
      </c>
      <c r="C823" s="150">
        <v>180</v>
      </c>
      <c r="D823" s="264">
        <v>6.3</v>
      </c>
      <c r="E823" s="150">
        <v>41.92</v>
      </c>
      <c r="F823" s="149"/>
      <c r="G823" s="154"/>
      <c r="H823" s="150"/>
      <c r="I823" s="150"/>
      <c r="J823" s="150"/>
      <c r="K823" s="150"/>
      <c r="L823" s="150"/>
      <c r="M823" s="149"/>
      <c r="N823" s="150"/>
      <c r="O823" s="150"/>
      <c r="P823" s="150"/>
      <c r="Q823" s="154"/>
      <c r="R823" s="149"/>
      <c r="S823" s="154"/>
    </row>
    <row r="824" spans="1:19" ht="15" x14ac:dyDescent="0.2">
      <c r="A824" s="262" t="str">
        <f t="shared" si="163"/>
        <v xml:space="preserve"> 260x180x8</v>
      </c>
      <c r="B824" s="157">
        <v>260</v>
      </c>
      <c r="C824" s="158">
        <v>180</v>
      </c>
      <c r="D824" s="259">
        <v>8</v>
      </c>
      <c r="E824" s="158">
        <v>52.75</v>
      </c>
      <c r="F824" s="157"/>
      <c r="G824" s="159"/>
      <c r="H824" s="158"/>
      <c r="I824" s="158"/>
      <c r="J824" s="158"/>
      <c r="K824" s="158"/>
      <c r="L824" s="158"/>
      <c r="M824" s="157"/>
      <c r="N824" s="158"/>
      <c r="O824" s="158"/>
      <c r="P824" s="158"/>
      <c r="Q824" s="159"/>
      <c r="R824" s="157"/>
      <c r="S824" s="159"/>
    </row>
    <row r="825" spans="1:19" ht="15" x14ac:dyDescent="0.2">
      <c r="A825" s="262" t="str">
        <f t="shared" si="163"/>
        <v xml:space="preserve"> 260x180x10</v>
      </c>
      <c r="B825" s="157">
        <v>260</v>
      </c>
      <c r="C825" s="158">
        <v>180</v>
      </c>
      <c r="D825" s="259">
        <v>10</v>
      </c>
      <c r="E825" s="158">
        <v>65.08</v>
      </c>
      <c r="F825" s="157"/>
      <c r="G825" s="159"/>
      <c r="H825" s="158"/>
      <c r="I825" s="158"/>
      <c r="J825" s="158"/>
      <c r="K825" s="158"/>
      <c r="L825" s="158"/>
      <c r="M825" s="157"/>
      <c r="N825" s="158"/>
      <c r="O825" s="158"/>
      <c r="P825" s="158"/>
      <c r="Q825" s="159"/>
      <c r="R825" s="157"/>
      <c r="S825" s="159"/>
    </row>
    <row r="826" spans="1:19" ht="15" x14ac:dyDescent="0.2">
      <c r="A826" s="260" t="str">
        <f t="shared" si="163"/>
        <v xml:space="preserve"> 260x180x16</v>
      </c>
      <c r="B826" s="182">
        <v>260</v>
      </c>
      <c r="C826" s="183">
        <v>180</v>
      </c>
      <c r="D826" s="261">
        <v>16</v>
      </c>
      <c r="E826" s="183">
        <v>100.48</v>
      </c>
      <c r="F826" s="182"/>
      <c r="G826" s="252"/>
      <c r="H826" s="183"/>
      <c r="I826" s="183"/>
      <c r="J826" s="183"/>
      <c r="K826" s="183"/>
      <c r="L826" s="183"/>
      <c r="M826" s="182"/>
      <c r="N826" s="183"/>
      <c r="O826" s="183"/>
      <c r="P826" s="183"/>
      <c r="Q826" s="252"/>
      <c r="R826" s="182"/>
      <c r="S826" s="252"/>
    </row>
    <row r="827" spans="1:19" ht="15" x14ac:dyDescent="0.2">
      <c r="A827" s="262" t="str">
        <f t="shared" si="163"/>
        <v xml:space="preserve"> 300x200x6,3</v>
      </c>
      <c r="B827" s="157">
        <v>300</v>
      </c>
      <c r="C827" s="158">
        <v>200</v>
      </c>
      <c r="D827" s="259">
        <v>6.3</v>
      </c>
      <c r="E827" s="158">
        <v>47.89</v>
      </c>
      <c r="F827" s="157"/>
      <c r="G827" s="159"/>
      <c r="H827" s="158"/>
      <c r="I827" s="158"/>
      <c r="J827" s="158"/>
      <c r="K827" s="158"/>
      <c r="L827" s="158"/>
      <c r="M827" s="157"/>
      <c r="N827" s="158"/>
      <c r="O827" s="158"/>
      <c r="P827" s="158"/>
      <c r="Q827" s="159"/>
      <c r="R827" s="157"/>
      <c r="S827" s="159"/>
    </row>
    <row r="828" spans="1:19" ht="15" x14ac:dyDescent="0.2">
      <c r="A828" s="262" t="str">
        <f t="shared" si="163"/>
        <v xml:space="preserve"> 300x200x10</v>
      </c>
      <c r="B828" s="157">
        <v>300</v>
      </c>
      <c r="C828" s="158">
        <v>200</v>
      </c>
      <c r="D828" s="259">
        <v>10</v>
      </c>
      <c r="E828" s="158">
        <v>74.5</v>
      </c>
      <c r="F828" s="157"/>
      <c r="G828" s="159"/>
      <c r="H828" s="158"/>
      <c r="I828" s="158"/>
      <c r="J828" s="158"/>
      <c r="K828" s="158"/>
      <c r="L828" s="158"/>
      <c r="M828" s="157"/>
      <c r="N828" s="158"/>
      <c r="O828" s="158"/>
      <c r="P828" s="158"/>
      <c r="Q828" s="159"/>
      <c r="R828" s="157"/>
      <c r="S828" s="159"/>
    </row>
    <row r="829" spans="1:19" ht="15" x14ac:dyDescent="0.2">
      <c r="A829" s="262" t="str">
        <f t="shared" si="163"/>
        <v xml:space="preserve"> 300x200x16</v>
      </c>
      <c r="B829" s="157">
        <v>300</v>
      </c>
      <c r="C829" s="158">
        <v>200</v>
      </c>
      <c r="D829" s="259">
        <v>16</v>
      </c>
      <c r="E829" s="158">
        <v>115.4</v>
      </c>
      <c r="F829" s="157"/>
      <c r="G829" s="159"/>
      <c r="H829" s="158"/>
      <c r="I829" s="158"/>
      <c r="J829" s="158"/>
      <c r="K829" s="158"/>
      <c r="L829" s="158"/>
      <c r="M829" s="157"/>
      <c r="N829" s="158"/>
      <c r="O829" s="158"/>
      <c r="P829" s="158"/>
      <c r="Q829" s="159"/>
      <c r="R829" s="157"/>
      <c r="S829" s="159"/>
    </row>
    <row r="830" spans="1:19" ht="15" x14ac:dyDescent="0.2">
      <c r="A830" s="263" t="str">
        <f t="shared" si="163"/>
        <v xml:space="preserve"> 400x200x8</v>
      </c>
      <c r="B830" s="149">
        <v>400</v>
      </c>
      <c r="C830" s="150">
        <v>200</v>
      </c>
      <c r="D830" s="264">
        <v>8</v>
      </c>
      <c r="E830" s="150">
        <v>72.849999999999994</v>
      </c>
      <c r="F830" s="149"/>
      <c r="G830" s="154"/>
      <c r="H830" s="150"/>
      <c r="I830" s="150"/>
      <c r="J830" s="150"/>
      <c r="K830" s="150"/>
      <c r="L830" s="150"/>
      <c r="M830" s="149"/>
      <c r="N830" s="150"/>
      <c r="O830" s="150"/>
      <c r="P830" s="150"/>
      <c r="Q830" s="154"/>
      <c r="R830" s="149"/>
      <c r="S830" s="154"/>
    </row>
    <row r="831" spans="1:19" ht="15" x14ac:dyDescent="0.2">
      <c r="A831" s="262" t="str">
        <f t="shared" si="163"/>
        <v xml:space="preserve"> 400x200x10</v>
      </c>
      <c r="B831" s="157">
        <v>400</v>
      </c>
      <c r="C831" s="158">
        <v>200</v>
      </c>
      <c r="D831" s="259">
        <v>10</v>
      </c>
      <c r="E831" s="158">
        <v>90.28</v>
      </c>
      <c r="F831" s="157"/>
      <c r="G831" s="159"/>
      <c r="H831" s="158"/>
      <c r="I831" s="158"/>
      <c r="J831" s="158"/>
      <c r="K831" s="158"/>
      <c r="L831" s="158"/>
      <c r="M831" s="157"/>
      <c r="N831" s="158"/>
      <c r="O831" s="158"/>
      <c r="P831" s="158"/>
      <c r="Q831" s="159"/>
      <c r="R831" s="157"/>
      <c r="S831" s="159"/>
    </row>
    <row r="832" spans="1:19" ht="15" x14ac:dyDescent="0.2">
      <c r="A832" s="262" t="str">
        <f t="shared" si="163"/>
        <v xml:space="preserve"> 400x200x12,5</v>
      </c>
      <c r="B832" s="157">
        <v>400</v>
      </c>
      <c r="C832" s="158">
        <v>200</v>
      </c>
      <c r="D832" s="259">
        <v>12.5</v>
      </c>
      <c r="E832" s="158">
        <v>111.47</v>
      </c>
      <c r="F832" s="157"/>
      <c r="G832" s="159"/>
      <c r="H832" s="158"/>
      <c r="I832" s="158"/>
      <c r="J832" s="158"/>
      <c r="K832" s="158"/>
      <c r="L832" s="158"/>
      <c r="M832" s="157"/>
      <c r="N832" s="158"/>
      <c r="O832" s="158"/>
      <c r="P832" s="158"/>
      <c r="Q832" s="159"/>
      <c r="R832" s="157"/>
      <c r="S832" s="159"/>
    </row>
    <row r="833" spans="1:19" ht="15" x14ac:dyDescent="0.2">
      <c r="A833" s="260" t="str">
        <f t="shared" si="163"/>
        <v xml:space="preserve"> 400x200x16</v>
      </c>
      <c r="B833" s="182">
        <v>400</v>
      </c>
      <c r="C833" s="183">
        <v>200</v>
      </c>
      <c r="D833" s="261">
        <v>16</v>
      </c>
      <c r="E833" s="183">
        <v>140.52000000000001</v>
      </c>
      <c r="F833" s="182"/>
      <c r="G833" s="252"/>
      <c r="H833" s="183"/>
      <c r="I833" s="183"/>
      <c r="J833" s="183"/>
      <c r="K833" s="183"/>
      <c r="L833" s="183"/>
      <c r="M833" s="182"/>
      <c r="N833" s="183"/>
      <c r="O833" s="183"/>
      <c r="P833" s="183"/>
      <c r="Q833" s="252"/>
      <c r="R833" s="182"/>
      <c r="S833" s="252"/>
    </row>
    <row r="834" spans="1:19" ht="15" x14ac:dyDescent="0.2">
      <c r="A834" s="262" t="str">
        <f t="shared" si="163"/>
        <v xml:space="preserve"> 450x250x10</v>
      </c>
      <c r="B834" s="157">
        <v>450</v>
      </c>
      <c r="C834" s="158">
        <v>250</v>
      </c>
      <c r="D834" s="259">
        <v>10</v>
      </c>
      <c r="E834" s="158">
        <v>105.98</v>
      </c>
      <c r="F834" s="157"/>
      <c r="G834" s="159"/>
      <c r="H834" s="158"/>
      <c r="I834" s="158"/>
      <c r="J834" s="158"/>
      <c r="K834" s="158"/>
      <c r="L834" s="158"/>
      <c r="M834" s="157"/>
      <c r="N834" s="158"/>
      <c r="O834" s="158"/>
      <c r="P834" s="158"/>
      <c r="Q834" s="159"/>
      <c r="R834" s="157"/>
      <c r="S834" s="159"/>
    </row>
    <row r="835" spans="1:19" ht="15" x14ac:dyDescent="0.2">
      <c r="A835" s="262" t="str">
        <f t="shared" si="163"/>
        <v xml:space="preserve"> 450x250x12,5</v>
      </c>
      <c r="B835" s="157">
        <v>450</v>
      </c>
      <c r="C835" s="158">
        <v>250</v>
      </c>
      <c r="D835" s="259">
        <v>12.5</v>
      </c>
      <c r="E835" s="158">
        <v>131.1</v>
      </c>
      <c r="F835" s="157"/>
      <c r="G835" s="159"/>
      <c r="H835" s="158"/>
      <c r="I835" s="158"/>
      <c r="J835" s="158"/>
      <c r="K835" s="158"/>
      <c r="L835" s="158"/>
      <c r="M835" s="157"/>
      <c r="N835" s="158"/>
      <c r="O835" s="158"/>
      <c r="P835" s="158"/>
      <c r="Q835" s="159"/>
      <c r="R835" s="157"/>
      <c r="S835" s="159"/>
    </row>
    <row r="836" spans="1:19" ht="15" x14ac:dyDescent="0.2">
      <c r="A836" s="262" t="str">
        <f t="shared" si="163"/>
        <v xml:space="preserve"> 450x250x16</v>
      </c>
      <c r="B836" s="157">
        <v>450</v>
      </c>
      <c r="C836" s="158">
        <v>250</v>
      </c>
      <c r="D836" s="259">
        <v>16</v>
      </c>
      <c r="E836" s="158">
        <v>165.64</v>
      </c>
      <c r="F836" s="157"/>
      <c r="G836" s="159"/>
      <c r="H836" s="158"/>
      <c r="I836" s="158"/>
      <c r="J836" s="158"/>
      <c r="K836" s="158"/>
      <c r="L836" s="158"/>
      <c r="M836" s="157"/>
      <c r="N836" s="158"/>
      <c r="O836" s="158"/>
      <c r="P836" s="158"/>
      <c r="Q836" s="159"/>
      <c r="R836" s="157"/>
      <c r="S836" s="159"/>
    </row>
    <row r="837" spans="1:19" ht="15" x14ac:dyDescent="0.2">
      <c r="A837" s="263" t="str">
        <f t="shared" si="163"/>
        <v xml:space="preserve"> 500x300x8</v>
      </c>
      <c r="B837" s="149">
        <v>500</v>
      </c>
      <c r="C837" s="150">
        <v>300</v>
      </c>
      <c r="D837" s="264">
        <v>8</v>
      </c>
      <c r="E837" s="150">
        <v>98.13</v>
      </c>
      <c r="F837" s="149"/>
      <c r="G837" s="154"/>
      <c r="H837" s="150"/>
      <c r="I837" s="150"/>
      <c r="J837" s="150"/>
      <c r="K837" s="150"/>
      <c r="L837" s="150"/>
      <c r="M837" s="149"/>
      <c r="N837" s="150"/>
      <c r="O837" s="150"/>
      <c r="P837" s="150"/>
      <c r="Q837" s="154"/>
      <c r="R837" s="149"/>
      <c r="S837" s="154"/>
    </row>
    <row r="838" spans="1:19" ht="15" x14ac:dyDescent="0.2">
      <c r="A838" s="262" t="str">
        <f t="shared" si="163"/>
        <v xml:space="preserve"> 500x300x10</v>
      </c>
      <c r="B838" s="157">
        <v>500</v>
      </c>
      <c r="C838" s="158">
        <v>300</v>
      </c>
      <c r="D838" s="259">
        <v>10</v>
      </c>
      <c r="E838" s="158">
        <v>121.68</v>
      </c>
      <c r="F838" s="157"/>
      <c r="G838" s="159"/>
      <c r="H838" s="158"/>
      <c r="I838" s="158"/>
      <c r="J838" s="158"/>
      <c r="K838" s="158"/>
      <c r="L838" s="158"/>
      <c r="M838" s="157"/>
      <c r="N838" s="158"/>
      <c r="O838" s="158"/>
      <c r="P838" s="158"/>
      <c r="Q838" s="159"/>
      <c r="R838" s="157"/>
      <c r="S838" s="159"/>
    </row>
    <row r="839" spans="1:19" ht="15" x14ac:dyDescent="0.2">
      <c r="A839" s="262" t="str">
        <f t="shared" si="163"/>
        <v xml:space="preserve"> 500x300x12,5</v>
      </c>
      <c r="B839" s="157">
        <v>500</v>
      </c>
      <c r="C839" s="158">
        <v>300</v>
      </c>
      <c r="D839" s="259">
        <v>12.5</v>
      </c>
      <c r="E839" s="158">
        <v>150.72</v>
      </c>
      <c r="F839" s="157"/>
      <c r="G839" s="159"/>
      <c r="H839" s="158"/>
      <c r="I839" s="158"/>
      <c r="J839" s="158"/>
      <c r="K839" s="158"/>
      <c r="L839" s="158"/>
      <c r="M839" s="157"/>
      <c r="N839" s="158"/>
      <c r="O839" s="158"/>
      <c r="P839" s="158"/>
      <c r="Q839" s="159"/>
      <c r="R839" s="157"/>
      <c r="S839" s="159"/>
    </row>
    <row r="840" spans="1:19" ht="15" x14ac:dyDescent="0.2">
      <c r="A840" s="260" t="str">
        <f t="shared" si="163"/>
        <v xml:space="preserve"> 500x300x16</v>
      </c>
      <c r="B840" s="182">
        <v>500</v>
      </c>
      <c r="C840" s="183">
        <v>300</v>
      </c>
      <c r="D840" s="261">
        <v>16</v>
      </c>
      <c r="E840" s="183">
        <v>190.76</v>
      </c>
      <c r="F840" s="182"/>
      <c r="G840" s="252"/>
      <c r="H840" s="183"/>
      <c r="I840" s="183"/>
      <c r="J840" s="183"/>
      <c r="K840" s="183"/>
      <c r="L840" s="183"/>
      <c r="M840" s="182"/>
      <c r="N840" s="183"/>
      <c r="O840" s="183"/>
      <c r="P840" s="183"/>
      <c r="Q840" s="252"/>
      <c r="R840" s="182"/>
      <c r="S840" s="252"/>
    </row>
  </sheetData>
  <sheetProtection selectLockedCells="1" selectUnlockedCells="1"/>
  <mergeCells count="7">
    <mergeCell ref="F735:S735"/>
    <mergeCell ref="C2:H2"/>
    <mergeCell ref="C25:H25"/>
    <mergeCell ref="C54:H54"/>
    <mergeCell ref="C83:K83"/>
    <mergeCell ref="L83:X83"/>
    <mergeCell ref="E104:M104"/>
  </mergeCells>
  <pageMargins left="0.7" right="0.7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18</vt:i4>
      </vt:variant>
    </vt:vector>
  </HeadingPairs>
  <TitlesOfParts>
    <vt:vector size="24" baseType="lpstr">
      <vt:lpstr>OCEL</vt:lpstr>
      <vt:lpstr>LANA - TYČE</vt:lpstr>
      <vt:lpstr>MEMBRÁNA</vt:lpstr>
      <vt:lpstr>SÍŤ</vt:lpstr>
      <vt:lpstr>DATA</vt:lpstr>
      <vt:lpstr>PROFILY</vt:lpstr>
      <vt:lpstr>ADVANCED_1002_S2</vt:lpstr>
      <vt:lpstr>ADVANCED_1202_S2</vt:lpstr>
      <vt:lpstr>ADVANCED_1302_S2</vt:lpstr>
      <vt:lpstr>ADVANCED_1502_S2</vt:lpstr>
      <vt:lpstr>ADVANCED_902_S2</vt:lpstr>
      <vt:lpstr>ALPHALIA_SILENT_AW</vt:lpstr>
      <vt:lpstr>ALPHALIA_SILENT_AW_80</vt:lpstr>
      <vt:lpstr>OCEL!Excel_BuiltIn_Print_Area_1</vt:lpstr>
      <vt:lpstr>FRONTSIDE_VIEW_381</vt:lpstr>
      <vt:lpstr>HEA_100</vt:lpstr>
      <vt:lpstr>ø1</vt:lpstr>
      <vt:lpstr>ø1.5</vt:lpstr>
      <vt:lpstr>ø2</vt:lpstr>
      <vt:lpstr>ø3</vt:lpstr>
      <vt:lpstr>PERFORM_702_S2</vt:lpstr>
      <vt:lpstr>'LANA - TYČE'!Print_Area</vt:lpstr>
      <vt:lpstr>MEMBRÁNA!Print_Area</vt:lpstr>
      <vt:lpstr>OCEL!Print_Area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Stastny</dc:creator>
  <cp:lastModifiedBy>Václav Luzar</cp:lastModifiedBy>
  <cp:lastPrinted>2018-07-03T09:06:06Z</cp:lastPrinted>
  <dcterms:created xsi:type="dcterms:W3CDTF">2011-04-07T07:28:23Z</dcterms:created>
  <dcterms:modified xsi:type="dcterms:W3CDTF">2021-08-12T12:59:36Z</dcterms:modified>
</cp:coreProperties>
</file>